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ate1904="1"/>
  <mc:AlternateContent xmlns:mc="http://schemas.openxmlformats.org/markup-compatibility/2006">
    <mc:Choice Requires="x15">
      <x15ac:absPath xmlns:x15ac="http://schemas.microsoft.com/office/spreadsheetml/2010/11/ac" url="C:\Users\Andy\Documents\Council\Meeting May 22\"/>
    </mc:Choice>
  </mc:AlternateContent>
  <xr:revisionPtr revIDLastSave="0" documentId="13_ncr:1_{EEBC38C7-4071-46A7-A298-05B073B69EB6}" xr6:coauthVersionLast="47" xr6:coauthVersionMax="47" xr10:uidLastSave="{00000000-0000-0000-0000-000000000000}"/>
  <bookViews>
    <workbookView xWindow="-110" yWindow="-110" windowWidth="25820" windowHeight="14020" tabRatio="500" xr2:uid="{00000000-000D-0000-FFFF-FFFF00000000}"/>
  </bookViews>
  <sheets>
    <sheet name="Community account" sheetId="1" r:id="rId1"/>
    <sheet name="Bmm account" sheetId="2" r:id="rId2"/>
  </sheets>
  <definedNames>
    <definedName name="_xlnm.Print_Area" localSheetId="0">'Community account'!$B$1:$Y$92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81" i="1" l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1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F82" i="1"/>
  <c r="X82" i="1"/>
  <c r="V5" i="1" l="1"/>
  <c r="V6" i="1"/>
  <c r="V7" i="1"/>
  <c r="V8" i="1"/>
  <c r="V9" i="1"/>
  <c r="V10" i="1"/>
  <c r="V11" i="1"/>
  <c r="V13" i="1"/>
  <c r="V14" i="1"/>
  <c r="V15" i="1"/>
  <c r="V16" i="1"/>
  <c r="V17" i="1"/>
  <c r="V18" i="1"/>
  <c r="V19" i="1"/>
  <c r="V20" i="1"/>
  <c r="V22" i="1"/>
  <c r="V23" i="1"/>
  <c r="V24" i="1"/>
  <c r="V25" i="1"/>
  <c r="V27" i="1"/>
  <c r="V28" i="1"/>
  <c r="V29" i="1"/>
  <c r="V30" i="1"/>
  <c r="V31" i="1"/>
  <c r="V32" i="1"/>
  <c r="V34" i="1"/>
  <c r="V35" i="1"/>
  <c r="V37" i="1"/>
  <c r="V38" i="1"/>
  <c r="V39" i="1"/>
  <c r="V40" i="1"/>
  <c r="V41" i="1"/>
  <c r="V42" i="1"/>
  <c r="V43" i="1"/>
  <c r="V44" i="1"/>
  <c r="V45" i="1"/>
  <c r="V46" i="1"/>
  <c r="V47" i="1"/>
  <c r="W4" i="1"/>
  <c r="AC86" i="1" s="1"/>
  <c r="J97" i="1"/>
  <c r="J102" i="1"/>
  <c r="F102" i="1" s="1"/>
  <c r="J103" i="1"/>
  <c r="F103" i="1" s="1"/>
  <c r="J101" i="1"/>
  <c r="F101" i="1" s="1"/>
  <c r="J100" i="1"/>
  <c r="J99" i="1"/>
  <c r="F99" i="1" s="1"/>
  <c r="J98" i="1"/>
  <c r="F98" i="1" s="1"/>
  <c r="J96" i="1"/>
  <c r="F96" i="1" s="1"/>
  <c r="J95" i="1"/>
  <c r="D3" i="2"/>
  <c r="D4" i="2" s="1"/>
  <c r="D5" i="2" s="1"/>
  <c r="D6" i="2" s="1"/>
  <c r="D7" i="2" s="1"/>
  <c r="D8" i="2" s="1"/>
  <c r="D9" i="2" s="1"/>
  <c r="D10" i="2" s="1"/>
  <c r="D11" i="2" s="1"/>
  <c r="Y5" i="1" l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V82" i="1"/>
  <c r="J94" i="1"/>
  <c r="F94" i="1" s="1"/>
  <c r="H102" i="1"/>
  <c r="W5" i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K84" i="1"/>
  <c r="AC89" i="1" s="1"/>
  <c r="F95" i="1"/>
  <c r="O84" i="1"/>
  <c r="F100" i="1"/>
  <c r="J104" i="1"/>
  <c r="Y44" i="1" l="1"/>
  <c r="Y45" i="1" s="1"/>
  <c r="Y46" i="1" s="1"/>
  <c r="Y47" i="1" s="1"/>
  <c r="Y48" i="1" s="1"/>
  <c r="Y49" i="1" s="1"/>
  <c r="Y50" i="1" s="1"/>
  <c r="Y51" i="1" s="1"/>
  <c r="Y52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7" i="1" s="1"/>
  <c r="W44" i="1"/>
  <c r="W45" i="1" s="1"/>
  <c r="W46" i="1" s="1"/>
  <c r="W47" i="1" s="1"/>
  <c r="W48" i="1" s="1"/>
  <c r="W49" i="1" s="1"/>
  <c r="W50" i="1" s="1"/>
  <c r="W51" i="1" s="1"/>
  <c r="W52" i="1" s="1"/>
  <c r="H99" i="1"/>
  <c r="H95" i="1"/>
  <c r="H98" i="1"/>
  <c r="H103" i="1"/>
  <c r="H96" i="1"/>
  <c r="H94" i="1"/>
  <c r="H101" i="1"/>
  <c r="H100" i="1"/>
  <c r="H104" i="1"/>
  <c r="R89" i="1"/>
  <c r="R92" i="1" s="1"/>
  <c r="W53" i="1" l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Y65" i="1"/>
  <c r="W69" i="1" l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I84" i="1" l="1"/>
  <c r="F84" i="1"/>
  <c r="AC87" i="1" l="1"/>
  <c r="AC92" i="1" s="1"/>
</calcChain>
</file>

<file path=xl/sharedStrings.xml><?xml version="1.0" encoding="utf-8"?>
<sst xmlns="http://schemas.openxmlformats.org/spreadsheetml/2006/main" count="275" uniqueCount="137">
  <si>
    <t>Detail</t>
    <phoneticPr fontId="4" type="noConversion"/>
  </si>
  <si>
    <t>Total</t>
    <phoneticPr fontId="4" type="noConversion"/>
  </si>
  <si>
    <t>VAT</t>
  </si>
  <si>
    <t>Misc</t>
  </si>
  <si>
    <t>Precept</t>
  </si>
  <si>
    <t>Lights</t>
  </si>
  <si>
    <t>insure</t>
  </si>
  <si>
    <t>Cap Exp</t>
  </si>
  <si>
    <t>Salary</t>
  </si>
  <si>
    <t>Audit</t>
  </si>
  <si>
    <t>Subs</t>
  </si>
  <si>
    <t>Grass</t>
  </si>
  <si>
    <t xml:space="preserve"> </t>
  </si>
  <si>
    <t>TOTAL</t>
  </si>
  <si>
    <t>HSBC Community Account</t>
  </si>
  <si>
    <t>HSBC BMM Account</t>
  </si>
  <si>
    <t>Cheque No</t>
  </si>
  <si>
    <t>(2)</t>
  </si>
  <si>
    <t>(4)</t>
  </si>
  <si>
    <t>(6)</t>
  </si>
  <si>
    <t>(x) = item number in BDO audit</t>
  </si>
  <si>
    <t>Reconciled with Bank Statements</t>
  </si>
  <si>
    <t xml:space="preserve">Dated: </t>
  </si>
  <si>
    <t>Signed (MRF):</t>
  </si>
  <si>
    <t>Clerk:</t>
  </si>
  <si>
    <t>Dated:</t>
  </si>
  <si>
    <t>Receipts</t>
  </si>
  <si>
    <t>Payments</t>
  </si>
  <si>
    <t>Actual curent account</t>
  </si>
  <si>
    <t>Total approved payments to be issued</t>
  </si>
  <si>
    <t>Uncashed cheques</t>
  </si>
  <si>
    <t>Capital expenditure</t>
  </si>
  <si>
    <t>Rent</t>
  </si>
  <si>
    <t xml:space="preserve">Subs </t>
  </si>
  <si>
    <t>Total</t>
  </si>
  <si>
    <t>Percentage spent of category budget</t>
  </si>
  <si>
    <t>Budget Category</t>
  </si>
  <si>
    <t>Percentage spent of total budget</t>
  </si>
  <si>
    <t xml:space="preserve">Total uncashed cheques </t>
  </si>
  <si>
    <t>Budgetary control</t>
  </si>
  <si>
    <t>Total bank assets</t>
  </si>
  <si>
    <t>Details</t>
  </si>
  <si>
    <t>Date</t>
  </si>
  <si>
    <t>Balance</t>
  </si>
  <si>
    <t>Stament date</t>
  </si>
  <si>
    <t>Amount</t>
  </si>
  <si>
    <t>Balance bf</t>
  </si>
  <si>
    <t xml:space="preserve">Reconcilation </t>
  </si>
  <si>
    <t>Check</t>
  </si>
  <si>
    <t>O Bank</t>
  </si>
  <si>
    <t>Expenditure</t>
  </si>
  <si>
    <t>Reconcile check</t>
  </si>
  <si>
    <t>Harringworth Parish Council Receipts &amp; Payments 2021/22</t>
  </si>
  <si>
    <t>Tree/burial ground Mainennance</t>
  </si>
  <si>
    <t>Creditors and Debtors outstanding from 2020/21 now paid</t>
  </si>
  <si>
    <t>Monies Allocated</t>
  </si>
  <si>
    <t>Treework</t>
  </si>
  <si>
    <t>TP Jones (payroll)</t>
  </si>
  <si>
    <t>Leicestershire Gardens 21/024</t>
  </si>
  <si>
    <t>Leicestershire Gardens 21/040</t>
  </si>
  <si>
    <t>May</t>
  </si>
  <si>
    <t>July</t>
  </si>
  <si>
    <t>PWL Loan</t>
  </si>
  <si>
    <t>Dorman -re-issued cheque</t>
  </si>
  <si>
    <t>Interest</t>
  </si>
  <si>
    <t>March</t>
  </si>
  <si>
    <t>DD</t>
  </si>
  <si>
    <t>Sept</t>
  </si>
  <si>
    <t>HMRC</t>
  </si>
  <si>
    <t>NCalc membership</t>
  </si>
  <si>
    <t>Parish Online Subs</t>
  </si>
  <si>
    <t>SLCC Full Membership</t>
  </si>
  <si>
    <t>Zurich Insurance</t>
  </si>
  <si>
    <t>Unissued cheque from previous year (Andy Zoom)</t>
  </si>
  <si>
    <t>BMM Bank Interest</t>
  </si>
  <si>
    <t>June</t>
  </si>
  <si>
    <t>G.Grant Memorials</t>
  </si>
  <si>
    <t>Leicestershire Gardens 21/085</t>
  </si>
  <si>
    <t>Leicestershire Gardens 21/?</t>
  </si>
  <si>
    <t>BALANCE B/FWD</t>
  </si>
  <si>
    <t>Receipt</t>
  </si>
  <si>
    <t>Tree/burial ground Maintenance</t>
  </si>
  <si>
    <t>Insurance</t>
  </si>
  <si>
    <t>Haven Power (Inv 1105105937 &amp; 1105105936)</t>
  </si>
  <si>
    <t>Haven Power (Inv 1105192498 &amp; 1105192497)</t>
  </si>
  <si>
    <t>Previous financial year</t>
  </si>
  <si>
    <t>Nov</t>
  </si>
  <si>
    <t>Clerk's Pay (HM)</t>
  </si>
  <si>
    <t>Clerk's Pay (JPG)</t>
  </si>
  <si>
    <t>Mr B Waterman</t>
  </si>
  <si>
    <t>Harringworth Village Hall</t>
  </si>
  <si>
    <t>Burial Plot Fees</t>
  </si>
  <si>
    <t>Memorial Inscription Fees</t>
  </si>
  <si>
    <t>Leicestershire Gardens 21/142</t>
  </si>
  <si>
    <t>100535/7</t>
  </si>
  <si>
    <t>Mr A White (Poppies)</t>
  </si>
  <si>
    <t>Leicestershire Gardens 21/164</t>
  </si>
  <si>
    <t>SLCC (Arnold Baker Book)</t>
  </si>
  <si>
    <t>Haven Power In 1105397771+110539770</t>
  </si>
  <si>
    <t>Haven Power In 1105105937+1105297507</t>
  </si>
  <si>
    <t>Haven Power In 1105297508+1105297507</t>
  </si>
  <si>
    <t>Haven Power In 1105472485&amp;1105472480</t>
  </si>
  <si>
    <t>Income</t>
  </si>
  <si>
    <t>Annual Precept</t>
  </si>
  <si>
    <t>BMM Bank Interest August</t>
  </si>
  <si>
    <t>PWL Loan Repayment</t>
  </si>
  <si>
    <t>J Stamp and Son Internment Fees (Mitchell)</t>
  </si>
  <si>
    <t>Date Minuted</t>
  </si>
  <si>
    <t>Burial Fees</t>
  </si>
  <si>
    <t>Burial Plot Reservation Fees (Bianchi)</t>
  </si>
  <si>
    <t>Burial Plot Reservation Fees (Kettle)</t>
  </si>
  <si>
    <t>Dorman &amp; Son Burial Fee (Dolby)</t>
  </si>
  <si>
    <t>Jan</t>
  </si>
  <si>
    <t>Mr A White (Cable Ties)</t>
  </si>
  <si>
    <t>Mr G Gordon (Gate Repair)</t>
  </si>
  <si>
    <t>Leicestershire Gardens 21/200</t>
  </si>
  <si>
    <t>Drax Energy Solutions</t>
  </si>
  <si>
    <t>HMRC (PAYE)</t>
  </si>
  <si>
    <t>Leicestershire Gardens 21/213</t>
  </si>
  <si>
    <t>Mr &amp; Mrs Randall (donation)</t>
  </si>
  <si>
    <t>Bank Charges</t>
  </si>
  <si>
    <t>Unity Trust Bank plc</t>
  </si>
  <si>
    <t>Larkfield Gardening Services</t>
  </si>
  <si>
    <t xml:space="preserve">BMM Bank Interest </t>
  </si>
  <si>
    <t>Mr K J. Dove (Digger Hire)</t>
  </si>
  <si>
    <t>Mr. G. Gordon (Bench repair)</t>
  </si>
  <si>
    <t>Drax Energy Solutions Invoice Nos. 1105618699/1105618698/1105618693/1105618692</t>
  </si>
  <si>
    <t>Drax Energy Solutions Invoice Nos. 1105686146/1105686142</t>
  </si>
  <si>
    <t>BACS</t>
  </si>
  <si>
    <t>AMP Grant</t>
  </si>
  <si>
    <t>Unpaid Cheque Fee</t>
  </si>
  <si>
    <t>Litter Pick Equipment (PCC)</t>
  </si>
  <si>
    <t>Cheque returned</t>
  </si>
  <si>
    <t>END OF HSBC</t>
  </si>
  <si>
    <t>Harringworth PCC (Path)</t>
  </si>
  <si>
    <t>Unity Trust Bank Current Account</t>
  </si>
  <si>
    <t>Annex A to Parish Council Minutes dated 12th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</si>
</sst>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£&quot;* #,##0.00_);_(&quot;£&quot;* \(#,##0.00\);_(&quot;£&quot;* &quot;-&quot;??_);_(@_)"/>
    <numFmt numFmtId="165" formatCode="&quot;£&quot;#,##0.00;[Red]&quot;£&quot;#,##0.00"/>
    <numFmt numFmtId="166" formatCode="[$-809]dd\ mmmm\ yyyy;@"/>
    <numFmt numFmtId="167" formatCode="&quot;£&quot;#,##0.00"/>
    <numFmt numFmtId="168" formatCode="#,##0.00;[Red]#,##0.00"/>
    <numFmt numFmtId="169" formatCode="#,##0.00_ ;[Red]\-#,##0.00\ "/>
    <numFmt numFmtId="170" formatCode="#,##0.0_ ;[Red]\-#,##0.0\ "/>
  </numFmts>
  <fonts count="16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sz val="26"/>
      <name val="Verdana"/>
      <family val="2"/>
    </font>
    <font>
      <sz val="14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12"/>
      <color rgb="FF006100"/>
      <name val="Calibri"/>
      <family val="2"/>
      <scheme val="minor"/>
    </font>
    <font>
      <sz val="12"/>
      <color theme="3"/>
      <name val="Verdana"/>
      <family val="2"/>
    </font>
    <font>
      <b/>
      <sz val="12"/>
      <name val="Verdana"/>
      <family val="2"/>
    </font>
    <font>
      <sz val="10"/>
      <color rgb="FF0070C0"/>
      <name val="Verdana"/>
      <family val="2"/>
    </font>
    <font>
      <sz val="10"/>
      <color rgb="FFFF0000"/>
      <name val="Verdana"/>
      <family val="2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0" fillId="3" borderId="0" applyNumberFormat="0" applyBorder="0" applyAlignment="0" applyProtection="0"/>
  </cellStyleXfs>
  <cellXfs count="200">
    <xf numFmtId="0" fontId="0" fillId="0" borderId="0" xfId="0"/>
    <xf numFmtId="0" fontId="6" fillId="0" borderId="0" xfId="0" applyFont="1"/>
    <xf numFmtId="165" fontId="0" fillId="0" borderId="0" xfId="0" applyNumberFormat="1"/>
    <xf numFmtId="0" fontId="7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165" fontId="0" fillId="0" borderId="2" xfId="0" applyNumberFormat="1" applyBorder="1"/>
    <xf numFmtId="0" fontId="0" fillId="0" borderId="3" xfId="0" applyBorder="1"/>
    <xf numFmtId="165" fontId="0" fillId="0" borderId="4" xfId="0" applyNumberFormat="1" applyBorder="1"/>
    <xf numFmtId="0" fontId="8" fillId="0" borderId="5" xfId="0" applyFont="1" applyBorder="1" applyAlignment="1">
      <alignment textRotation="75"/>
    </xf>
    <xf numFmtId="0" fontId="8" fillId="0" borderId="6" xfId="0" applyFont="1" applyBorder="1" applyAlignment="1">
      <alignment horizontal="center" textRotation="75"/>
    </xf>
    <xf numFmtId="165" fontId="0" fillId="0" borderId="7" xfId="0" applyNumberFormat="1" applyBorder="1"/>
    <xf numFmtId="165" fontId="0" fillId="0" borderId="8" xfId="0" applyNumberFormat="1" applyBorder="1"/>
    <xf numFmtId="0" fontId="8" fillId="0" borderId="9" xfId="0" applyFont="1" applyBorder="1" applyAlignment="1">
      <alignment textRotation="75"/>
    </xf>
    <xf numFmtId="165" fontId="0" fillId="0" borderId="10" xfId="0" applyNumberFormat="1" applyBorder="1"/>
    <xf numFmtId="0" fontId="0" fillId="0" borderId="0" xfId="0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8" fillId="0" borderId="11" xfId="0" applyFont="1" applyBorder="1" applyAlignment="1">
      <alignment horizontal="center" textRotation="75"/>
    </xf>
    <xf numFmtId="165" fontId="0" fillId="0" borderId="12" xfId="0" applyNumberFormat="1" applyBorder="1"/>
    <xf numFmtId="0" fontId="8" fillId="0" borderId="13" xfId="0" applyFont="1" applyBorder="1" applyAlignment="1">
      <alignment textRotation="75"/>
    </xf>
    <xf numFmtId="14" fontId="0" fillId="0" borderId="14" xfId="0" applyNumberFormat="1" applyBorder="1"/>
    <xf numFmtId="0" fontId="0" fillId="0" borderId="16" xfId="0" applyBorder="1"/>
    <xf numFmtId="0" fontId="0" fillId="0" borderId="17" xfId="0" applyBorder="1"/>
    <xf numFmtId="165" fontId="0" fillId="0" borderId="0" xfId="0" applyNumberFormat="1" applyBorder="1"/>
    <xf numFmtId="1" fontId="0" fillId="0" borderId="0" xfId="0" applyNumberFormat="1"/>
    <xf numFmtId="14" fontId="0" fillId="0" borderId="0" xfId="0" applyNumberFormat="1" applyFill="1" applyBorder="1"/>
    <xf numFmtId="0" fontId="9" fillId="0" borderId="0" xfId="0" applyFont="1"/>
    <xf numFmtId="14" fontId="0" fillId="0" borderId="14" xfId="0" applyNumberFormat="1" applyBorder="1" applyAlignment="1">
      <alignment horizontal="center"/>
    </xf>
    <xf numFmtId="165" fontId="0" fillId="0" borderId="19" xfId="0" applyNumberFormat="1" applyBorder="1"/>
    <xf numFmtId="0" fontId="1" fillId="0" borderId="0" xfId="0" applyFont="1"/>
    <xf numFmtId="0" fontId="8" fillId="0" borderId="21" xfId="0" applyFont="1" applyBorder="1" applyAlignment="1">
      <alignment horizontal="center" textRotation="75"/>
    </xf>
    <xf numFmtId="0" fontId="8" fillId="0" borderId="22" xfId="0" applyFont="1" applyBorder="1" applyAlignment="1">
      <alignment textRotation="75"/>
    </xf>
    <xf numFmtId="0" fontId="8" fillId="0" borderId="22" xfId="0" applyFont="1" applyBorder="1" applyAlignment="1">
      <alignment horizontal="center" textRotation="75"/>
    </xf>
    <xf numFmtId="165" fontId="0" fillId="0" borderId="23" xfId="0" applyNumberFormat="1" applyBorder="1"/>
    <xf numFmtId="165" fontId="0" fillId="0" borderId="5" xfId="0" applyNumberFormat="1" applyBorder="1"/>
    <xf numFmtId="165" fontId="0" fillId="0" borderId="5" xfId="0" applyNumberFormat="1" applyBorder="1" applyAlignment="1">
      <alignment horizontal="center"/>
    </xf>
    <xf numFmtId="0" fontId="0" fillId="0" borderId="0" xfId="0" applyAlignment="1">
      <alignment wrapText="1"/>
    </xf>
    <xf numFmtId="0" fontId="8" fillId="0" borderId="13" xfId="0" applyFont="1" applyBorder="1" applyAlignment="1">
      <alignment textRotation="75" wrapText="1"/>
    </xf>
    <xf numFmtId="0" fontId="2" fillId="0" borderId="14" xfId="0" applyFont="1" applyBorder="1" applyAlignment="1">
      <alignment wrapText="1"/>
    </xf>
    <xf numFmtId="0" fontId="0" fillId="0" borderId="0" xfId="0" applyBorder="1" applyAlignment="1">
      <alignment wrapText="1"/>
    </xf>
    <xf numFmtId="49" fontId="0" fillId="0" borderId="0" xfId="0" applyNumberFormat="1" applyAlignment="1">
      <alignment horizontal="right" wrapText="1"/>
    </xf>
    <xf numFmtId="0" fontId="9" fillId="0" borderId="0" xfId="0" applyFont="1" applyAlignment="1">
      <alignment horizontal="right" wrapText="1"/>
    </xf>
    <xf numFmtId="14" fontId="0" fillId="0" borderId="24" xfId="0" applyNumberFormat="1" applyBorder="1"/>
    <xf numFmtId="1" fontId="2" fillId="0" borderId="14" xfId="0" applyNumberFormat="1" applyFont="1" applyBorder="1" applyAlignment="1">
      <alignment wrapText="1"/>
    </xf>
    <xf numFmtId="165" fontId="0" fillId="2" borderId="0" xfId="0" applyNumberFormat="1" applyFill="1"/>
    <xf numFmtId="0" fontId="8" fillId="0" borderId="30" xfId="0" applyFont="1" applyBorder="1" applyAlignment="1">
      <alignment textRotation="75"/>
    </xf>
    <xf numFmtId="166" fontId="0" fillId="0" borderId="0" xfId="0" applyNumberFormat="1"/>
    <xf numFmtId="165" fontId="0" fillId="2" borderId="23" xfId="0" applyNumberFormat="1" applyFill="1" applyBorder="1"/>
    <xf numFmtId="165" fontId="10" fillId="0" borderId="7" xfId="2" applyNumberFormat="1" applyFill="1" applyBorder="1"/>
    <xf numFmtId="167" fontId="0" fillId="0" borderId="0" xfId="0" applyNumberFormat="1"/>
    <xf numFmtId="167" fontId="0" fillId="0" borderId="6" xfId="0" applyNumberFormat="1" applyBorder="1"/>
    <xf numFmtId="167" fontId="10" fillId="3" borderId="8" xfId="2" applyNumberFormat="1" applyBorder="1"/>
    <xf numFmtId="167" fontId="0" fillId="0" borderId="8" xfId="0" applyNumberFormat="1" applyBorder="1"/>
    <xf numFmtId="167" fontId="0" fillId="0" borderId="0" xfId="0" applyNumberFormat="1" applyBorder="1"/>
    <xf numFmtId="14" fontId="2" fillId="0" borderId="14" xfId="0" applyNumberFormat="1" applyFont="1" applyBorder="1" applyAlignment="1">
      <alignment horizontal="center"/>
    </xf>
    <xf numFmtId="14" fontId="2" fillId="0" borderId="24" xfId="0" applyNumberFormat="1" applyFont="1" applyBorder="1" applyAlignment="1">
      <alignment horizontal="center"/>
    </xf>
    <xf numFmtId="14" fontId="2" fillId="0" borderId="14" xfId="0" applyNumberFormat="1" applyFont="1" applyBorder="1"/>
    <xf numFmtId="0" fontId="2" fillId="0" borderId="1" xfId="0" applyFont="1" applyBorder="1"/>
    <xf numFmtId="165" fontId="0" fillId="4" borderId="2" xfId="0" applyNumberFormat="1" applyFill="1" applyBorder="1"/>
    <xf numFmtId="0" fontId="11" fillId="0" borderId="35" xfId="0" applyFont="1" applyBorder="1" applyAlignment="1">
      <alignment vertical="top" wrapText="1"/>
    </xf>
    <xf numFmtId="0" fontId="11" fillId="0" borderId="38" xfId="0" applyFont="1" applyBorder="1" applyAlignment="1">
      <alignment wrapText="1"/>
    </xf>
    <xf numFmtId="0" fontId="11" fillId="0" borderId="39" xfId="0" applyFont="1" applyBorder="1" applyAlignment="1">
      <alignment wrapText="1"/>
    </xf>
    <xf numFmtId="14" fontId="0" fillId="0" borderId="14" xfId="0" applyNumberFormat="1" applyFill="1" applyBorder="1"/>
    <xf numFmtId="14" fontId="2" fillId="0" borderId="14" xfId="0" applyNumberFormat="1" applyFont="1" applyFill="1" applyBorder="1" applyAlignment="1">
      <alignment horizontal="center"/>
    </xf>
    <xf numFmtId="0" fontId="0" fillId="0" borderId="0" xfId="0" applyFill="1"/>
    <xf numFmtId="0" fontId="8" fillId="0" borderId="3" xfId="0" applyFont="1" applyBorder="1" applyAlignment="1">
      <alignment textRotation="75"/>
    </xf>
    <xf numFmtId="167" fontId="8" fillId="0" borderId="15" xfId="0" applyNumberFormat="1" applyFont="1" applyBorder="1" applyAlignment="1">
      <alignment textRotation="75" wrapText="1"/>
    </xf>
    <xf numFmtId="167" fontId="0" fillId="0" borderId="43" xfId="0" applyNumberFormat="1" applyBorder="1" applyAlignment="1">
      <alignment horizontal="center" vertical="top" textRotation="75"/>
    </xf>
    <xf numFmtId="167" fontId="0" fillId="0" borderId="15" xfId="0" applyNumberFormat="1" applyBorder="1" applyAlignment="1">
      <alignment horizontal="center" vertical="top" textRotation="75" wrapText="1"/>
    </xf>
    <xf numFmtId="0" fontId="2" fillId="0" borderId="0" xfId="0" applyFont="1"/>
    <xf numFmtId="166" fontId="2" fillId="0" borderId="0" xfId="0" applyNumberFormat="1" applyFont="1"/>
    <xf numFmtId="167" fontId="2" fillId="0" borderId="0" xfId="0" applyNumberFormat="1" applyFont="1"/>
    <xf numFmtId="0" fontId="2" fillId="0" borderId="0" xfId="0" applyFont="1" applyAlignment="1">
      <alignment wrapText="1"/>
    </xf>
    <xf numFmtId="167" fontId="0" fillId="0" borderId="0" xfId="0" applyNumberFormat="1" applyAlignment="1">
      <alignment wrapText="1"/>
    </xf>
    <xf numFmtId="165" fontId="10" fillId="3" borderId="20" xfId="2" applyNumberFormat="1" applyBorder="1"/>
    <xf numFmtId="168" fontId="0" fillId="0" borderId="4" xfId="0" applyNumberFormat="1" applyBorder="1"/>
    <xf numFmtId="168" fontId="0" fillId="0" borderId="0" xfId="0" applyNumberFormat="1" applyBorder="1" applyAlignment="1"/>
    <xf numFmtId="168" fontId="2" fillId="0" borderId="22" xfId="0" applyNumberFormat="1" applyFont="1" applyBorder="1" applyAlignment="1">
      <alignment horizontal="center" vertical="top" textRotation="75" wrapText="1"/>
    </xf>
    <xf numFmtId="168" fontId="0" fillId="0" borderId="5" xfId="0" applyNumberFormat="1" applyBorder="1"/>
    <xf numFmtId="168" fontId="0" fillId="0" borderId="0" xfId="0" applyNumberFormat="1"/>
    <xf numFmtId="0" fontId="11" fillId="0" borderId="44" xfId="0" applyFont="1" applyBorder="1" applyAlignment="1">
      <alignment wrapText="1"/>
    </xf>
    <xf numFmtId="167" fontId="0" fillId="0" borderId="52" xfId="0" applyNumberFormat="1" applyBorder="1"/>
    <xf numFmtId="14" fontId="2" fillId="0" borderId="14" xfId="0" applyNumberFormat="1" applyFont="1" applyBorder="1" applyAlignment="1">
      <alignment horizontal="center" vertical="top" wrapText="1"/>
    </xf>
    <xf numFmtId="0" fontId="14" fillId="0" borderId="0" xfId="0" applyFont="1"/>
    <xf numFmtId="1" fontId="0" fillId="0" borderId="0" xfId="0" applyNumberFormat="1" applyFill="1" applyBorder="1" applyAlignment="1">
      <alignment horizontal="center" wrapText="1"/>
    </xf>
    <xf numFmtId="14" fontId="0" fillId="0" borderId="54" xfId="0" applyNumberFormat="1" applyFill="1" applyBorder="1"/>
    <xf numFmtId="14" fontId="0" fillId="0" borderId="55" xfId="0" applyNumberFormat="1" applyFill="1" applyBorder="1"/>
    <xf numFmtId="1" fontId="0" fillId="0" borderId="55" xfId="0" applyNumberFormat="1" applyFill="1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4" xfId="0" applyBorder="1"/>
    <xf numFmtId="14" fontId="0" fillId="0" borderId="4" xfId="0" applyNumberFormat="1" applyBorder="1"/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168" fontId="0" fillId="0" borderId="0" xfId="0" applyNumberFormat="1" applyFill="1" applyBorder="1"/>
    <xf numFmtId="168" fontId="10" fillId="0" borderId="0" xfId="2" applyNumberFormat="1" applyFill="1" applyBorder="1"/>
    <xf numFmtId="40" fontId="0" fillId="0" borderId="10" xfId="0" applyNumberFormat="1" applyBorder="1"/>
    <xf numFmtId="40" fontId="0" fillId="0" borderId="4" xfId="0" applyNumberFormat="1" applyBorder="1"/>
    <xf numFmtId="40" fontId="0" fillId="0" borderId="8" xfId="0" applyNumberFormat="1" applyBorder="1"/>
    <xf numFmtId="40" fontId="0" fillId="0" borderId="12" xfId="0" applyNumberFormat="1" applyBorder="1"/>
    <xf numFmtId="40" fontId="0" fillId="0" borderId="29" xfId="0" applyNumberFormat="1" applyBorder="1"/>
    <xf numFmtId="40" fontId="0" fillId="0" borderId="26" xfId="0" applyNumberFormat="1" applyBorder="1"/>
    <xf numFmtId="40" fontId="0" fillId="0" borderId="4" xfId="0" applyNumberFormat="1" applyFill="1" applyBorder="1"/>
    <xf numFmtId="40" fontId="10" fillId="3" borderId="8" xfId="2" applyNumberFormat="1" applyBorder="1"/>
    <xf numFmtId="40" fontId="10" fillId="0" borderId="29" xfId="2" applyNumberFormat="1" applyFill="1" applyBorder="1"/>
    <xf numFmtId="40" fontId="0" fillId="0" borderId="52" xfId="0" applyNumberFormat="1" applyBorder="1"/>
    <xf numFmtId="40" fontId="0" fillId="0" borderId="57" xfId="0" applyNumberFormat="1" applyBorder="1"/>
    <xf numFmtId="40" fontId="0" fillId="0" borderId="10" xfId="1" applyNumberFormat="1" applyFont="1" applyBorder="1"/>
    <xf numFmtId="40" fontId="0" fillId="0" borderId="7" xfId="0" applyNumberFormat="1" applyBorder="1"/>
    <xf numFmtId="40" fontId="14" fillId="0" borderId="4" xfId="0" applyNumberFormat="1" applyFont="1" applyBorder="1"/>
    <xf numFmtId="40" fontId="10" fillId="0" borderId="7" xfId="2" applyNumberFormat="1" applyFill="1" applyBorder="1"/>
    <xf numFmtId="40" fontId="2" fillId="0" borderId="4" xfId="0" applyNumberFormat="1" applyFont="1" applyBorder="1"/>
    <xf numFmtId="40" fontId="0" fillId="0" borderId="0" xfId="0" applyNumberFormat="1"/>
    <xf numFmtId="40" fontId="14" fillId="0" borderId="7" xfId="0" applyNumberFormat="1" applyFont="1" applyBorder="1"/>
    <xf numFmtId="40" fontId="14" fillId="0" borderId="4" xfId="0" applyNumberFormat="1" applyFont="1" applyFill="1" applyBorder="1"/>
    <xf numFmtId="40" fontId="15" fillId="0" borderId="7" xfId="2" applyNumberFormat="1" applyFont="1" applyFill="1" applyBorder="1"/>
    <xf numFmtId="40" fontId="0" fillId="0" borderId="10" xfId="0" applyNumberFormat="1" applyFill="1" applyBorder="1"/>
    <xf numFmtId="40" fontId="0" fillId="0" borderId="8" xfId="0" applyNumberFormat="1" applyFill="1" applyBorder="1"/>
    <xf numFmtId="40" fontId="0" fillId="0" borderId="12" xfId="0" applyNumberFormat="1" applyFill="1" applyBorder="1"/>
    <xf numFmtId="40" fontId="0" fillId="0" borderId="7" xfId="0" applyNumberFormat="1" applyFill="1" applyBorder="1"/>
    <xf numFmtId="40" fontId="0" fillId="0" borderId="25" xfId="0" applyNumberFormat="1" applyFill="1" applyBorder="1"/>
    <xf numFmtId="40" fontId="0" fillId="0" borderId="26" xfId="0" applyNumberFormat="1" applyFill="1" applyBorder="1"/>
    <xf numFmtId="40" fontId="0" fillId="0" borderId="27" xfId="0" applyNumberFormat="1" applyFill="1" applyBorder="1"/>
    <xf numFmtId="40" fontId="0" fillId="0" borderId="28" xfId="0" applyNumberFormat="1" applyBorder="1"/>
    <xf numFmtId="40" fontId="0" fillId="0" borderId="29" xfId="0" applyNumberFormat="1" applyFill="1" applyBorder="1"/>
    <xf numFmtId="40" fontId="14" fillId="0" borderId="7" xfId="0" applyNumberFormat="1" applyFont="1" applyFill="1" applyBorder="1"/>
    <xf numFmtId="40" fontId="14" fillId="2" borderId="7" xfId="0" applyNumberFormat="1" applyFont="1" applyFill="1" applyBorder="1"/>
    <xf numFmtId="40" fontId="0" fillId="2" borderId="7" xfId="0" applyNumberFormat="1" applyFill="1" applyBorder="1"/>
    <xf numFmtId="40" fontId="0" fillId="2" borderId="0" xfId="0" applyNumberFormat="1" applyFill="1"/>
    <xf numFmtId="40" fontId="14" fillId="0" borderId="53" xfId="0" applyNumberFormat="1" applyFont="1" applyBorder="1"/>
    <xf numFmtId="40" fontId="0" fillId="0" borderId="56" xfId="0" applyNumberFormat="1" applyBorder="1"/>
    <xf numFmtId="40" fontId="0" fillId="0" borderId="0" xfId="0" applyNumberFormat="1" applyBorder="1"/>
    <xf numFmtId="40" fontId="0" fillId="0" borderId="18" xfId="0" applyNumberFormat="1" applyBorder="1"/>
    <xf numFmtId="40" fontId="0" fillId="0" borderId="0" xfId="0" applyNumberFormat="1" applyAlignment="1">
      <alignment horizontal="right"/>
    </xf>
    <xf numFmtId="169" fontId="0" fillId="0" borderId="0" xfId="0" applyNumberFormat="1"/>
    <xf numFmtId="170" fontId="0" fillId="0" borderId="0" xfId="0" applyNumberFormat="1"/>
    <xf numFmtId="40" fontId="2" fillId="0" borderId="7" xfId="0" applyNumberFormat="1" applyFont="1" applyFill="1" applyBorder="1"/>
    <xf numFmtId="40" fontId="2" fillId="0" borderId="53" xfId="0" applyNumberFormat="1" applyFont="1" applyBorder="1"/>
    <xf numFmtId="14" fontId="0" fillId="0" borderId="43" xfId="0" applyNumberFormat="1" applyBorder="1"/>
    <xf numFmtId="14" fontId="2" fillId="0" borderId="43" xfId="0" applyNumberFormat="1" applyFont="1" applyBorder="1" applyAlignment="1">
      <alignment horizontal="center"/>
    </xf>
    <xf numFmtId="0" fontId="2" fillId="0" borderId="58" xfId="0" applyFont="1" applyBorder="1" applyAlignment="1">
      <alignment wrapText="1"/>
    </xf>
    <xf numFmtId="40" fontId="0" fillId="0" borderId="58" xfId="0" applyNumberFormat="1" applyBorder="1"/>
    <xf numFmtId="40" fontId="14" fillId="0" borderId="58" xfId="0" applyNumberFormat="1" applyFont="1" applyBorder="1"/>
    <xf numFmtId="40" fontId="14" fillId="0" borderId="0" xfId="0" applyNumberFormat="1" applyFont="1" applyBorder="1"/>
    <xf numFmtId="1" fontId="2" fillId="0" borderId="43" xfId="0" applyNumberFormat="1" applyFont="1" applyFill="1" applyBorder="1" applyAlignment="1">
      <alignment horizontal="center" wrapText="1"/>
    </xf>
    <xf numFmtId="14" fontId="0" fillId="0" borderId="0" xfId="0" applyNumberFormat="1"/>
    <xf numFmtId="0" fontId="2" fillId="0" borderId="59" xfId="0" applyFont="1" applyBorder="1" applyAlignment="1">
      <alignment wrapText="1"/>
    </xf>
    <xf numFmtId="40" fontId="0" fillId="0" borderId="0" xfId="0" applyNumberFormat="1" applyFill="1"/>
    <xf numFmtId="40" fontId="8" fillId="0" borderId="15" xfId="0" applyNumberFormat="1" applyFont="1" applyFill="1" applyBorder="1" applyAlignment="1">
      <alignment textRotation="75"/>
    </xf>
    <xf numFmtId="40" fontId="0" fillId="0" borderId="5" xfId="0" applyNumberFormat="1" applyFill="1" applyBorder="1"/>
    <xf numFmtId="40" fontId="0" fillId="0" borderId="0" xfId="0" applyNumberFormat="1" applyFill="1" applyBorder="1"/>
    <xf numFmtId="1" fontId="2" fillId="0" borderId="59" xfId="0" applyNumberFormat="1" applyFont="1" applyFill="1" applyBorder="1" applyAlignment="1">
      <alignment horizontal="center" wrapText="1"/>
    </xf>
    <xf numFmtId="14" fontId="0" fillId="0" borderId="1" xfId="0" applyNumberFormat="1" applyBorder="1"/>
    <xf numFmtId="40" fontId="0" fillId="0" borderId="43" xfId="0" applyNumberFormat="1" applyFill="1" applyBorder="1"/>
    <xf numFmtId="40" fontId="0" fillId="0" borderId="58" xfId="0" applyNumberFormat="1" applyFill="1" applyBorder="1"/>
    <xf numFmtId="40" fontId="0" fillId="0" borderId="57" xfId="0" applyNumberFormat="1" applyFill="1" applyBorder="1"/>
    <xf numFmtId="1" fontId="2" fillId="0" borderId="0" xfId="0" applyNumberFormat="1" applyFont="1" applyFill="1" applyBorder="1" applyAlignment="1">
      <alignment horizontal="center" wrapText="1"/>
    </xf>
    <xf numFmtId="4" fontId="0" fillId="0" borderId="0" xfId="0" applyNumberFormat="1"/>
    <xf numFmtId="1" fontId="2" fillId="0" borderId="4" xfId="0" applyNumberFormat="1" applyFont="1" applyFill="1" applyBorder="1" applyAlignment="1">
      <alignment horizontal="center" wrapText="1"/>
    </xf>
    <xf numFmtId="1" fontId="2" fillId="4" borderId="43" xfId="0" applyNumberFormat="1" applyFont="1" applyFill="1" applyBorder="1" applyAlignment="1">
      <alignment horizontal="center" wrapText="1"/>
    </xf>
    <xf numFmtId="40" fontId="2" fillId="4" borderId="0" xfId="0" applyNumberFormat="1" applyFont="1" applyFill="1" applyBorder="1"/>
    <xf numFmtId="1" fontId="2" fillId="0" borderId="14" xfId="0" applyNumberFormat="1" applyFont="1" applyFill="1" applyBorder="1" applyAlignment="1">
      <alignment horizontal="center" wrapText="1"/>
    </xf>
    <xf numFmtId="1" fontId="6" fillId="0" borderId="0" xfId="0" applyNumberFormat="1" applyFont="1" applyFill="1" applyAlignment="1">
      <alignment horizontal="center" wrapText="1"/>
    </xf>
    <xf numFmtId="1" fontId="8" fillId="0" borderId="13" xfId="0" applyNumberFormat="1" applyFont="1" applyFill="1" applyBorder="1" applyAlignment="1">
      <alignment horizontal="center" textRotation="75" wrapText="1"/>
    </xf>
    <xf numFmtId="1" fontId="0" fillId="0" borderId="14" xfId="0" applyNumberFormat="1" applyFill="1" applyBorder="1" applyAlignment="1">
      <alignment horizontal="center" wrapText="1"/>
    </xf>
    <xf numFmtId="1" fontId="0" fillId="0" borderId="0" xfId="0" applyNumberFormat="1" applyFill="1" applyAlignment="1">
      <alignment horizontal="center" wrapText="1"/>
    </xf>
    <xf numFmtId="40" fontId="2" fillId="0" borderId="0" xfId="0" applyNumberFormat="1" applyFont="1" applyFill="1" applyBorder="1"/>
    <xf numFmtId="169" fontId="0" fillId="0" borderId="4" xfId="0" applyNumberFormat="1" applyFill="1" applyBorder="1"/>
    <xf numFmtId="169" fontId="14" fillId="0" borderId="4" xfId="0" applyNumberFormat="1" applyFont="1" applyFill="1" applyBorder="1"/>
    <xf numFmtId="169" fontId="0" fillId="0" borderId="4" xfId="0" applyNumberFormat="1" applyBorder="1"/>
    <xf numFmtId="169" fontId="0" fillId="0" borderId="8" xfId="0" applyNumberFormat="1" applyFill="1" applyBorder="1"/>
    <xf numFmtId="169" fontId="2" fillId="0" borderId="4" xfId="0" applyNumberFormat="1" applyFont="1" applyFill="1" applyBorder="1"/>
    <xf numFmtId="9" fontId="11" fillId="5" borderId="40" xfId="0" applyNumberFormat="1" applyFont="1" applyFill="1" applyBorder="1" applyAlignment="1"/>
    <xf numFmtId="0" fontId="0" fillId="5" borderId="40" xfId="0" applyFill="1" applyBorder="1" applyAlignment="1"/>
    <xf numFmtId="9" fontId="11" fillId="0" borderId="31" xfId="0" applyNumberFormat="1" applyFont="1" applyBorder="1" applyAlignment="1"/>
    <xf numFmtId="9" fontId="11" fillId="0" borderId="10" xfId="0" applyNumberFormat="1" applyFont="1" applyBorder="1" applyAlignment="1"/>
    <xf numFmtId="9" fontId="11" fillId="0" borderId="47" xfId="0" applyNumberFormat="1" applyFont="1" applyBorder="1" applyAlignment="1"/>
    <xf numFmtId="9" fontId="11" fillId="0" borderId="50" xfId="0" applyNumberFormat="1" applyFont="1" applyBorder="1" applyAlignment="1"/>
    <xf numFmtId="9" fontId="11" fillId="0" borderId="4" xfId="0" applyNumberFormat="1" applyFont="1" applyBorder="1" applyAlignment="1"/>
    <xf numFmtId="0" fontId="0" fillId="0" borderId="4" xfId="0" applyBorder="1" applyAlignment="1"/>
    <xf numFmtId="0" fontId="0" fillId="0" borderId="10" xfId="0" applyBorder="1" applyAlignment="1"/>
    <xf numFmtId="165" fontId="13" fillId="0" borderId="47" xfId="0" applyNumberFormat="1" applyFont="1" applyBorder="1" applyAlignment="1">
      <alignment horizontal="center"/>
    </xf>
    <xf numFmtId="165" fontId="13" fillId="0" borderId="49" xfId="0" applyNumberFormat="1" applyFont="1" applyBorder="1" applyAlignment="1">
      <alignment horizontal="center"/>
    </xf>
    <xf numFmtId="165" fontId="13" fillId="0" borderId="31" xfId="0" applyNumberFormat="1" applyFont="1" applyBorder="1" applyAlignment="1">
      <alignment horizontal="center"/>
    </xf>
    <xf numFmtId="165" fontId="13" fillId="0" borderId="45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Border="1" applyAlignment="1"/>
    <xf numFmtId="0" fontId="0" fillId="0" borderId="31" xfId="0" applyBorder="1" applyAlignment="1"/>
    <xf numFmtId="40" fontId="2" fillId="0" borderId="32" xfId="0" applyNumberFormat="1" applyFont="1" applyFill="1" applyBorder="1" applyAlignment="1">
      <alignment wrapText="1"/>
    </xf>
    <xf numFmtId="40" fontId="0" fillId="0" borderId="33" xfId="0" applyNumberFormat="1" applyFill="1" applyBorder="1" applyAlignment="1">
      <alignment wrapText="1"/>
    </xf>
    <xf numFmtId="40" fontId="0" fillId="0" borderId="34" xfId="0" applyNumberFormat="1" applyFill="1" applyBorder="1" applyAlignment="1">
      <alignment wrapText="1"/>
    </xf>
    <xf numFmtId="0" fontId="11" fillId="0" borderId="36" xfId="0" applyFont="1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12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5" fontId="0" fillId="0" borderId="51" xfId="0" applyNumberFormat="1" applyBorder="1" applyAlignment="1">
      <alignment horizontal="center"/>
    </xf>
    <xf numFmtId="165" fontId="0" fillId="0" borderId="48" xfId="0" applyNumberFormat="1" applyBorder="1" applyAlignment="1">
      <alignment horizontal="center"/>
    </xf>
    <xf numFmtId="0" fontId="0" fillId="0" borderId="37" xfId="0" applyBorder="1" applyAlignment="1">
      <alignment vertical="top" wrapText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355600</xdr:colOff>
      <xdr:row>82</xdr:row>
      <xdr:rowOff>12700</xdr:rowOff>
    </xdr:from>
    <xdr:to>
      <xdr:col>5</xdr:col>
      <xdr:colOff>355600</xdr:colOff>
      <xdr:row>82</xdr:row>
      <xdr:rowOff>152400</xdr:rowOff>
    </xdr:to>
    <xdr:sp macro="" textlink="">
      <xdr:nvSpPr>
        <xdr:cNvPr id="4785" name="Line 1">
          <a:extLst>
            <a:ext uri="{FF2B5EF4-FFF2-40B4-BE49-F238E27FC236}">
              <a16:creationId xmlns:a16="http://schemas.microsoft.com/office/drawing/2014/main" id="{42112CD4-1A30-E14D-A1C1-9D44DAB3903F}"/>
            </a:ext>
          </a:extLst>
        </xdr:cNvPr>
        <xdr:cNvSpPr>
          <a:spLocks noChangeShapeType="1"/>
        </xdr:cNvSpPr>
      </xdr:nvSpPr>
      <xdr:spPr bwMode="auto">
        <a:xfrm flipV="1">
          <a:off x="4470400" y="20853400"/>
          <a:ext cx="0" cy="139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292100</xdr:colOff>
      <xdr:row>82</xdr:row>
      <xdr:rowOff>50800</xdr:rowOff>
    </xdr:from>
    <xdr:to>
      <xdr:col>8</xdr:col>
      <xdr:colOff>190500</xdr:colOff>
      <xdr:row>83</xdr:row>
      <xdr:rowOff>0</xdr:rowOff>
    </xdr:to>
    <xdr:sp macro="" textlink="">
      <xdr:nvSpPr>
        <xdr:cNvPr id="4786" name="Line 2">
          <a:extLst>
            <a:ext uri="{FF2B5EF4-FFF2-40B4-BE49-F238E27FC236}">
              <a16:creationId xmlns:a16="http://schemas.microsoft.com/office/drawing/2014/main" id="{48A2636F-292F-8445-9CF0-43600B52BEDC}"/>
            </a:ext>
          </a:extLst>
        </xdr:cNvPr>
        <xdr:cNvSpPr>
          <a:spLocks noChangeShapeType="1"/>
        </xdr:cNvSpPr>
      </xdr:nvSpPr>
      <xdr:spPr bwMode="auto">
        <a:xfrm flipH="1" flipV="1">
          <a:off x="5105400" y="20891500"/>
          <a:ext cx="88900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203200</xdr:colOff>
      <xdr:row>82</xdr:row>
      <xdr:rowOff>25400</xdr:rowOff>
    </xdr:from>
    <xdr:to>
      <xdr:col>8</xdr:col>
      <xdr:colOff>177800</xdr:colOff>
      <xdr:row>83</xdr:row>
      <xdr:rowOff>12700</xdr:rowOff>
    </xdr:to>
    <xdr:sp macro="" textlink="">
      <xdr:nvSpPr>
        <xdr:cNvPr id="4787" name="Line 3">
          <a:extLst>
            <a:ext uri="{FF2B5EF4-FFF2-40B4-BE49-F238E27FC236}">
              <a16:creationId xmlns:a16="http://schemas.microsoft.com/office/drawing/2014/main" id="{BC8A60AD-C68E-DC4B-BB7B-9F7C2FBE7C2A}"/>
            </a:ext>
          </a:extLst>
        </xdr:cNvPr>
        <xdr:cNvSpPr>
          <a:spLocks noChangeShapeType="1"/>
        </xdr:cNvSpPr>
      </xdr:nvSpPr>
      <xdr:spPr bwMode="auto">
        <a:xfrm flipH="1" flipV="1">
          <a:off x="5435600" y="20866100"/>
          <a:ext cx="54610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203200</xdr:colOff>
      <xdr:row>82</xdr:row>
      <xdr:rowOff>0</xdr:rowOff>
    </xdr:from>
    <xdr:to>
      <xdr:col>8</xdr:col>
      <xdr:colOff>228600</xdr:colOff>
      <xdr:row>83</xdr:row>
      <xdr:rowOff>0</xdr:rowOff>
    </xdr:to>
    <xdr:sp macro="" textlink="">
      <xdr:nvSpPr>
        <xdr:cNvPr id="4788" name="Line 5">
          <a:extLst>
            <a:ext uri="{FF2B5EF4-FFF2-40B4-BE49-F238E27FC236}">
              <a16:creationId xmlns:a16="http://schemas.microsoft.com/office/drawing/2014/main" id="{3134AC2C-FC51-C74A-9B1D-D66FCB4A1398}"/>
            </a:ext>
          </a:extLst>
        </xdr:cNvPr>
        <xdr:cNvSpPr>
          <a:spLocks noChangeShapeType="1"/>
        </xdr:cNvSpPr>
      </xdr:nvSpPr>
      <xdr:spPr bwMode="auto">
        <a:xfrm flipV="1">
          <a:off x="6007100" y="20840700"/>
          <a:ext cx="25400" cy="165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355600</xdr:colOff>
      <xdr:row>82</xdr:row>
      <xdr:rowOff>0</xdr:rowOff>
    </xdr:from>
    <xdr:to>
      <xdr:col>10</xdr:col>
      <xdr:colOff>368300</xdr:colOff>
      <xdr:row>82</xdr:row>
      <xdr:rowOff>152400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FE6BF21B-6A8E-BE49-9E57-A8893BA854D0}"/>
            </a:ext>
          </a:extLst>
        </xdr:cNvPr>
        <xdr:cNvSpPr>
          <a:spLocks noChangeShapeType="1"/>
        </xdr:cNvSpPr>
      </xdr:nvSpPr>
      <xdr:spPr bwMode="auto">
        <a:xfrm flipH="1" flipV="1">
          <a:off x="7226300" y="20840700"/>
          <a:ext cx="1270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317500</xdr:colOff>
      <xdr:row>82</xdr:row>
      <xdr:rowOff>25400</xdr:rowOff>
    </xdr:from>
    <xdr:to>
      <xdr:col>14</xdr:col>
      <xdr:colOff>292100</xdr:colOff>
      <xdr:row>83</xdr:row>
      <xdr:rowOff>12700</xdr:rowOff>
    </xdr:to>
    <xdr:sp macro="" textlink="">
      <xdr:nvSpPr>
        <xdr:cNvPr id="4790" name="Line 9">
          <a:extLst>
            <a:ext uri="{FF2B5EF4-FFF2-40B4-BE49-F238E27FC236}">
              <a16:creationId xmlns:a16="http://schemas.microsoft.com/office/drawing/2014/main" id="{64646304-002D-7C49-8C7C-CABF49865273}"/>
            </a:ext>
          </a:extLst>
        </xdr:cNvPr>
        <xdr:cNvSpPr>
          <a:spLocks noChangeShapeType="1"/>
        </xdr:cNvSpPr>
      </xdr:nvSpPr>
      <xdr:spPr bwMode="auto">
        <a:xfrm flipH="1" flipV="1">
          <a:off x="7937500" y="20866100"/>
          <a:ext cx="175260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228600</xdr:colOff>
      <xdr:row>82</xdr:row>
      <xdr:rowOff>25400</xdr:rowOff>
    </xdr:from>
    <xdr:to>
      <xdr:col>20</xdr:col>
      <xdr:colOff>50800</xdr:colOff>
      <xdr:row>82</xdr:row>
      <xdr:rowOff>152400</xdr:rowOff>
    </xdr:to>
    <xdr:sp macro="" textlink="">
      <xdr:nvSpPr>
        <xdr:cNvPr id="4791" name="Line 11">
          <a:extLst>
            <a:ext uri="{FF2B5EF4-FFF2-40B4-BE49-F238E27FC236}">
              <a16:creationId xmlns:a16="http://schemas.microsoft.com/office/drawing/2014/main" id="{F34EE330-D54A-E841-A931-45300B63865D}"/>
            </a:ext>
          </a:extLst>
        </xdr:cNvPr>
        <xdr:cNvSpPr>
          <a:spLocks noChangeShapeType="1"/>
        </xdr:cNvSpPr>
      </xdr:nvSpPr>
      <xdr:spPr bwMode="auto">
        <a:xfrm flipV="1">
          <a:off x="9766300" y="11595100"/>
          <a:ext cx="4267200" cy="127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342900</xdr:colOff>
      <xdr:row>82</xdr:row>
      <xdr:rowOff>0</xdr:rowOff>
    </xdr:from>
    <xdr:to>
      <xdr:col>14</xdr:col>
      <xdr:colOff>304800</xdr:colOff>
      <xdr:row>83</xdr:row>
      <xdr:rowOff>25400</xdr:rowOff>
    </xdr:to>
    <xdr:sp macro="" textlink="">
      <xdr:nvSpPr>
        <xdr:cNvPr id="4792" name="Line 12">
          <a:extLst>
            <a:ext uri="{FF2B5EF4-FFF2-40B4-BE49-F238E27FC236}">
              <a16:creationId xmlns:a16="http://schemas.microsoft.com/office/drawing/2014/main" id="{D8E021C6-AAC9-A64D-9ECB-EDE36C941214}"/>
            </a:ext>
          </a:extLst>
        </xdr:cNvPr>
        <xdr:cNvSpPr>
          <a:spLocks noChangeShapeType="1"/>
        </xdr:cNvSpPr>
      </xdr:nvSpPr>
      <xdr:spPr bwMode="auto">
        <a:xfrm flipH="1" flipV="1">
          <a:off x="8712200" y="20840700"/>
          <a:ext cx="99060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292100</xdr:colOff>
      <xdr:row>82</xdr:row>
      <xdr:rowOff>12700</xdr:rowOff>
    </xdr:from>
    <xdr:to>
      <xdr:col>17</xdr:col>
      <xdr:colOff>279400</xdr:colOff>
      <xdr:row>83</xdr:row>
      <xdr:rowOff>25400</xdr:rowOff>
    </xdr:to>
    <xdr:sp macro="" textlink="">
      <xdr:nvSpPr>
        <xdr:cNvPr id="4793" name="Line 13">
          <a:extLst>
            <a:ext uri="{FF2B5EF4-FFF2-40B4-BE49-F238E27FC236}">
              <a16:creationId xmlns:a16="http://schemas.microsoft.com/office/drawing/2014/main" id="{795247AB-141D-C74C-BDA0-014928955609}"/>
            </a:ext>
          </a:extLst>
        </xdr:cNvPr>
        <xdr:cNvSpPr>
          <a:spLocks noChangeShapeType="1"/>
        </xdr:cNvSpPr>
      </xdr:nvSpPr>
      <xdr:spPr bwMode="auto">
        <a:xfrm flipV="1">
          <a:off x="9690100" y="20853400"/>
          <a:ext cx="1828800" cy="17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292100</xdr:colOff>
      <xdr:row>82</xdr:row>
      <xdr:rowOff>0</xdr:rowOff>
    </xdr:from>
    <xdr:to>
      <xdr:col>14</xdr:col>
      <xdr:colOff>317500</xdr:colOff>
      <xdr:row>83</xdr:row>
      <xdr:rowOff>25400</xdr:rowOff>
    </xdr:to>
    <xdr:sp macro="" textlink="">
      <xdr:nvSpPr>
        <xdr:cNvPr id="4794" name="Line 15">
          <a:extLst>
            <a:ext uri="{FF2B5EF4-FFF2-40B4-BE49-F238E27FC236}">
              <a16:creationId xmlns:a16="http://schemas.microsoft.com/office/drawing/2014/main" id="{A2D4136C-3606-6347-A3FC-B0F3AD4D4924}"/>
            </a:ext>
          </a:extLst>
        </xdr:cNvPr>
        <xdr:cNvSpPr>
          <a:spLocks noChangeShapeType="1"/>
        </xdr:cNvSpPr>
      </xdr:nvSpPr>
      <xdr:spPr bwMode="auto">
        <a:xfrm flipH="1" flipV="1">
          <a:off x="9232900" y="20840700"/>
          <a:ext cx="48260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317500</xdr:colOff>
      <xdr:row>81</xdr:row>
      <xdr:rowOff>165100</xdr:rowOff>
    </xdr:from>
    <xdr:to>
      <xdr:col>16</xdr:col>
      <xdr:colOff>266700</xdr:colOff>
      <xdr:row>83</xdr:row>
      <xdr:rowOff>12700</xdr:rowOff>
    </xdr:to>
    <xdr:sp macro="" textlink="">
      <xdr:nvSpPr>
        <xdr:cNvPr id="4795" name="Line 16">
          <a:extLst>
            <a:ext uri="{FF2B5EF4-FFF2-40B4-BE49-F238E27FC236}">
              <a16:creationId xmlns:a16="http://schemas.microsoft.com/office/drawing/2014/main" id="{69CE1B5A-61CF-D94B-B637-FC5891162454}"/>
            </a:ext>
          </a:extLst>
        </xdr:cNvPr>
        <xdr:cNvSpPr>
          <a:spLocks noChangeShapeType="1"/>
        </xdr:cNvSpPr>
      </xdr:nvSpPr>
      <xdr:spPr bwMode="auto">
        <a:xfrm flipV="1">
          <a:off x="9715500" y="20815300"/>
          <a:ext cx="1143000" cy="203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292100</xdr:colOff>
      <xdr:row>82</xdr:row>
      <xdr:rowOff>0</xdr:rowOff>
    </xdr:from>
    <xdr:to>
      <xdr:col>15</xdr:col>
      <xdr:colOff>228600</xdr:colOff>
      <xdr:row>83</xdr:row>
      <xdr:rowOff>25400</xdr:rowOff>
    </xdr:to>
    <xdr:sp macro="" textlink="">
      <xdr:nvSpPr>
        <xdr:cNvPr id="4796" name="Line 17">
          <a:extLst>
            <a:ext uri="{FF2B5EF4-FFF2-40B4-BE49-F238E27FC236}">
              <a16:creationId xmlns:a16="http://schemas.microsoft.com/office/drawing/2014/main" id="{35C6E606-A726-9C4B-9AB3-14BC94B621A3}"/>
            </a:ext>
          </a:extLst>
        </xdr:cNvPr>
        <xdr:cNvSpPr>
          <a:spLocks noChangeShapeType="1"/>
        </xdr:cNvSpPr>
      </xdr:nvSpPr>
      <xdr:spPr bwMode="auto">
        <a:xfrm flipV="1">
          <a:off x="9690100" y="20840700"/>
          <a:ext cx="50800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292100</xdr:colOff>
      <xdr:row>81</xdr:row>
      <xdr:rowOff>152400</xdr:rowOff>
    </xdr:from>
    <xdr:to>
      <xdr:col>14</xdr:col>
      <xdr:colOff>292100</xdr:colOff>
      <xdr:row>83</xdr:row>
      <xdr:rowOff>25400</xdr:rowOff>
    </xdr:to>
    <xdr:sp macro="" textlink="">
      <xdr:nvSpPr>
        <xdr:cNvPr id="4797" name="Line 18">
          <a:extLst>
            <a:ext uri="{FF2B5EF4-FFF2-40B4-BE49-F238E27FC236}">
              <a16:creationId xmlns:a16="http://schemas.microsoft.com/office/drawing/2014/main" id="{961A0EE9-972A-0940-AF3E-E41B5B48425F}"/>
            </a:ext>
          </a:extLst>
        </xdr:cNvPr>
        <xdr:cNvSpPr>
          <a:spLocks noChangeShapeType="1"/>
        </xdr:cNvSpPr>
      </xdr:nvSpPr>
      <xdr:spPr bwMode="auto">
        <a:xfrm flipH="1" flipV="1">
          <a:off x="9690100" y="20802600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8"/>
  <sheetViews>
    <sheetView tabSelected="1" zoomScale="99" zoomScaleNormal="100" workbookViewId="0">
      <pane ySplit="3" topLeftCell="A4" activePane="bottomLeft" state="frozenSplit"/>
      <selection pane="bottomLeft" activeCell="B2" sqref="B2"/>
    </sheetView>
  </sheetViews>
  <sheetFormatPr defaultColWidth="11" defaultRowHeight="13.5" x14ac:dyDescent="0.3"/>
  <cols>
    <col min="1" max="1" width="4.84375" customWidth="1"/>
    <col min="2" max="2" width="10.4609375" customWidth="1"/>
    <col min="3" max="3" width="11" customWidth="1"/>
    <col min="4" max="4" width="8.4609375" style="165" customWidth="1"/>
    <col min="5" max="5" width="21.69140625" style="37" customWidth="1"/>
    <col min="6" max="6" width="9.4609375" customWidth="1"/>
    <col min="7" max="7" width="5.4609375" customWidth="1"/>
    <col min="8" max="8" width="8.07421875" customWidth="1"/>
    <col min="9" max="9" width="7.921875" customWidth="1"/>
    <col min="10" max="10" width="4.15234375" customWidth="1"/>
    <col min="11" max="11" width="9.61328125" customWidth="1"/>
    <col min="12" max="12" width="7.15234375" customWidth="1"/>
    <col min="13" max="13" width="7.4609375" customWidth="1"/>
    <col min="14" max="14" width="6" customWidth="1"/>
    <col min="15" max="15" width="9.23046875" customWidth="1"/>
    <col min="16" max="16" width="8.3828125" customWidth="1"/>
    <col min="17" max="17" width="8.4609375" customWidth="1"/>
    <col min="18" max="18" width="10" bestFit="1" customWidth="1"/>
    <col min="19" max="19" width="9.3828125" style="80" customWidth="1"/>
    <col min="20" max="20" width="10.3828125" customWidth="1"/>
    <col min="21" max="21" width="8.3828125" customWidth="1"/>
    <col min="22" max="22" width="10.84375" style="147" bestFit="1" customWidth="1"/>
    <col min="23" max="23" width="13.84375" style="50" customWidth="1"/>
    <col min="24" max="24" width="9.4609375" style="45" customWidth="1"/>
    <col min="25" max="25" width="12.4609375" style="50" customWidth="1"/>
    <col min="28" max="28" width="13.3828125" customWidth="1"/>
  </cols>
  <sheetData>
    <row r="1" spans="1:26" ht="15.5" x14ac:dyDescent="0.35">
      <c r="B1" s="21" t="s">
        <v>136</v>
      </c>
      <c r="C1" s="64"/>
      <c r="D1" s="161"/>
      <c r="E1" s="39"/>
      <c r="F1" s="14" t="s">
        <v>52</v>
      </c>
      <c r="G1" s="8"/>
      <c r="H1" s="8"/>
      <c r="I1" s="12"/>
      <c r="J1" s="19"/>
      <c r="K1" s="11"/>
      <c r="L1" s="8"/>
      <c r="M1" s="8"/>
      <c r="N1" s="8"/>
      <c r="O1" s="8"/>
      <c r="P1" s="8"/>
      <c r="Q1" s="8"/>
      <c r="R1" s="8"/>
      <c r="S1" s="76"/>
      <c r="T1" s="8"/>
      <c r="U1" s="8"/>
      <c r="V1" s="102"/>
      <c r="W1" s="52"/>
      <c r="X1" s="49"/>
      <c r="Y1" s="53"/>
    </row>
    <row r="2" spans="1:26" ht="30" customHeight="1" thickBot="1" x14ac:dyDescent="0.6">
      <c r="B2" s="1"/>
      <c r="C2" s="1"/>
      <c r="D2" s="162"/>
      <c r="F2" s="5"/>
      <c r="G2" s="16" t="s">
        <v>26</v>
      </c>
      <c r="I2" s="15"/>
      <c r="J2" s="15"/>
      <c r="K2" s="15"/>
      <c r="N2" s="15"/>
      <c r="O2" s="17" t="s">
        <v>27</v>
      </c>
      <c r="P2" s="15"/>
      <c r="Q2" s="15"/>
      <c r="R2" s="15"/>
      <c r="S2" s="77"/>
      <c r="T2" s="15"/>
      <c r="U2" s="15"/>
      <c r="W2" s="54"/>
      <c r="X2" s="66"/>
      <c r="Y2" s="68"/>
    </row>
    <row r="3" spans="1:26" ht="63.75" customHeight="1" thickBot="1" x14ac:dyDescent="0.4">
      <c r="A3" s="3"/>
      <c r="B3" s="20" t="s">
        <v>42</v>
      </c>
      <c r="C3" s="38" t="s">
        <v>107</v>
      </c>
      <c r="D3" s="163" t="s">
        <v>16</v>
      </c>
      <c r="E3" s="38" t="s">
        <v>0</v>
      </c>
      <c r="F3" s="13" t="s">
        <v>4</v>
      </c>
      <c r="G3" s="9" t="s">
        <v>64</v>
      </c>
      <c r="H3" s="9" t="s">
        <v>108</v>
      </c>
      <c r="I3" s="10" t="s">
        <v>3</v>
      </c>
      <c r="J3" s="18"/>
      <c r="K3" s="31" t="s">
        <v>8</v>
      </c>
      <c r="L3" s="32" t="s">
        <v>5</v>
      </c>
      <c r="M3" s="32" t="s">
        <v>6</v>
      </c>
      <c r="N3" s="32" t="s">
        <v>7</v>
      </c>
      <c r="O3" s="32" t="s">
        <v>32</v>
      </c>
      <c r="P3" s="32" t="s">
        <v>9</v>
      </c>
      <c r="Q3" s="33" t="s">
        <v>3</v>
      </c>
      <c r="R3" s="33" t="s">
        <v>10</v>
      </c>
      <c r="S3" s="78" t="s">
        <v>53</v>
      </c>
      <c r="T3" s="33" t="s">
        <v>11</v>
      </c>
      <c r="U3" s="46" t="s">
        <v>2</v>
      </c>
      <c r="V3" s="148" t="s">
        <v>1</v>
      </c>
      <c r="W3" s="67" t="s">
        <v>40</v>
      </c>
      <c r="X3" s="67" t="s">
        <v>30</v>
      </c>
      <c r="Y3" s="69" t="s">
        <v>28</v>
      </c>
    </row>
    <row r="4" spans="1:26" ht="21" customHeight="1" x14ac:dyDescent="0.3">
      <c r="B4" s="21">
        <v>42825</v>
      </c>
      <c r="C4" s="28"/>
      <c r="D4" s="164"/>
      <c r="E4" s="39" t="s">
        <v>79</v>
      </c>
      <c r="F4" s="14" t="s">
        <v>12</v>
      </c>
      <c r="G4" s="8"/>
      <c r="H4" s="8"/>
      <c r="I4" s="12"/>
      <c r="J4" s="19"/>
      <c r="K4" s="34"/>
      <c r="L4" s="35"/>
      <c r="M4" s="35"/>
      <c r="N4" s="35"/>
      <c r="O4" s="35"/>
      <c r="P4" s="35"/>
      <c r="Q4" s="35"/>
      <c r="R4" s="35"/>
      <c r="S4" s="79"/>
      <c r="T4" s="36"/>
      <c r="U4" s="35"/>
      <c r="V4" s="149"/>
      <c r="W4" s="51">
        <f>9769.39+4085.12</f>
        <v>13854.509999999998</v>
      </c>
      <c r="X4" s="48"/>
      <c r="Y4" s="51">
        <v>9769.39</v>
      </c>
    </row>
    <row r="5" spans="1:26" ht="41" x14ac:dyDescent="0.35">
      <c r="B5" s="21">
        <v>42847</v>
      </c>
      <c r="C5" s="55" t="s">
        <v>60</v>
      </c>
      <c r="D5" s="161" t="s">
        <v>66</v>
      </c>
      <c r="E5" s="39" t="s">
        <v>83</v>
      </c>
      <c r="F5" s="96"/>
      <c r="G5" s="97"/>
      <c r="H5" s="97"/>
      <c r="I5" s="98"/>
      <c r="J5" s="99"/>
      <c r="K5" s="100"/>
      <c r="L5" s="101">
        <v>-19.87</v>
      </c>
      <c r="M5" s="101"/>
      <c r="N5" s="101"/>
      <c r="O5" s="101"/>
      <c r="P5" s="101"/>
      <c r="Q5" s="101"/>
      <c r="R5" s="101"/>
      <c r="S5" s="101"/>
      <c r="T5" s="101"/>
      <c r="U5" s="101">
        <v>-0.47</v>
      </c>
      <c r="V5" s="102">
        <f t="shared" ref="V5:V7" si="0">IF(SUM(F5:U5)&lt;&gt;0,SUM(F5:U5),0)</f>
        <v>-20.34</v>
      </c>
      <c r="W5" s="103">
        <f>IF(V5="","",W4+V5)</f>
        <v>13834.169999999998</v>
      </c>
      <c r="X5" s="104"/>
      <c r="Y5" s="105">
        <f t="shared" ref="Y5:Y36" si="1">Y4+V5-X5</f>
        <v>9749.0499999999993</v>
      </c>
      <c r="Z5" s="106"/>
    </row>
    <row r="6" spans="1:26" ht="15.5" x14ac:dyDescent="0.35">
      <c r="B6" s="21">
        <v>42852</v>
      </c>
      <c r="C6" s="55" t="s">
        <v>60</v>
      </c>
      <c r="D6" s="161" t="s">
        <v>66</v>
      </c>
      <c r="E6" s="39" t="s">
        <v>103</v>
      </c>
      <c r="F6" s="96">
        <v>6180</v>
      </c>
      <c r="G6" s="97"/>
      <c r="H6" s="97"/>
      <c r="I6" s="98"/>
      <c r="J6" s="99"/>
      <c r="K6" s="100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2">
        <f t="shared" si="0"/>
        <v>6180</v>
      </c>
      <c r="W6" s="103">
        <f t="shared" ref="W6:W71" si="2">IF(V6="","",W5+V6)</f>
        <v>20014.169999999998</v>
      </c>
      <c r="X6" s="104"/>
      <c r="Y6" s="105">
        <f t="shared" si="1"/>
        <v>15929.05</v>
      </c>
      <c r="Z6" s="106"/>
    </row>
    <row r="7" spans="1:26" ht="15.5" x14ac:dyDescent="0.35">
      <c r="B7" s="57">
        <v>42864</v>
      </c>
      <c r="C7" s="55" t="s">
        <v>61</v>
      </c>
      <c r="D7" s="161" t="s">
        <v>66</v>
      </c>
      <c r="E7" s="39" t="s">
        <v>62</v>
      </c>
      <c r="F7" s="96"/>
      <c r="G7" s="97"/>
      <c r="H7" s="97"/>
      <c r="I7" s="98"/>
      <c r="J7" s="99"/>
      <c r="K7" s="100"/>
      <c r="L7" s="101">
        <v>-299.95999999999998</v>
      </c>
      <c r="M7" s="101"/>
      <c r="N7" s="101"/>
      <c r="O7" s="101"/>
      <c r="P7" s="101"/>
      <c r="Q7" s="101"/>
      <c r="R7" s="101"/>
      <c r="S7" s="101"/>
      <c r="T7" s="101"/>
      <c r="U7" s="101"/>
      <c r="V7" s="102">
        <f t="shared" si="0"/>
        <v>-299.95999999999998</v>
      </c>
      <c r="W7" s="103">
        <f t="shared" si="2"/>
        <v>19714.21</v>
      </c>
      <c r="X7" s="104"/>
      <c r="Y7" s="105">
        <f t="shared" si="1"/>
        <v>15629.09</v>
      </c>
      <c r="Z7" s="106"/>
    </row>
    <row r="8" spans="1:26" ht="40.5" x14ac:dyDescent="0.35">
      <c r="B8" s="21">
        <v>42882</v>
      </c>
      <c r="C8" s="83" t="s">
        <v>85</v>
      </c>
      <c r="D8" s="161" t="s">
        <v>80</v>
      </c>
      <c r="E8" s="39" t="s">
        <v>63</v>
      </c>
      <c r="F8" s="107"/>
      <c r="G8" s="97"/>
      <c r="H8" s="97">
        <v>315</v>
      </c>
      <c r="I8" s="98"/>
      <c r="J8" s="99"/>
      <c r="K8" s="108"/>
      <c r="L8" s="97"/>
      <c r="M8" s="97"/>
      <c r="N8" s="97"/>
      <c r="O8" s="97"/>
      <c r="P8" s="97"/>
      <c r="Q8" s="97"/>
      <c r="R8" s="97"/>
      <c r="S8" s="97"/>
      <c r="T8" s="97"/>
      <c r="U8" s="97"/>
      <c r="V8" s="102">
        <f t="shared" ref="V8" si="3">IF(SUM(F8:U8)&lt;&gt;0,SUM(F8:U8),0)</f>
        <v>315</v>
      </c>
      <c r="W8" s="103">
        <f t="shared" si="2"/>
        <v>20029.21</v>
      </c>
      <c r="X8" s="104"/>
      <c r="Y8" s="105">
        <f t="shared" si="1"/>
        <v>15944.09</v>
      </c>
      <c r="Z8" s="106"/>
    </row>
    <row r="9" spans="1:26" ht="15.5" x14ac:dyDescent="0.35">
      <c r="B9" s="21">
        <v>42874</v>
      </c>
      <c r="C9" s="55" t="s">
        <v>60</v>
      </c>
      <c r="D9" s="161">
        <v>100514</v>
      </c>
      <c r="E9" s="39" t="s">
        <v>69</v>
      </c>
      <c r="F9" s="96"/>
      <c r="G9" s="97"/>
      <c r="H9" s="97"/>
      <c r="I9" s="98"/>
      <c r="J9" s="99"/>
      <c r="K9" s="108"/>
      <c r="L9" s="97"/>
      <c r="M9" s="97"/>
      <c r="N9" s="97"/>
      <c r="O9" s="97"/>
      <c r="P9" s="97"/>
      <c r="Q9" s="97"/>
      <c r="R9" s="97">
        <v>-223.43</v>
      </c>
      <c r="S9" s="97"/>
      <c r="T9" s="97"/>
      <c r="U9" s="109">
        <v>0</v>
      </c>
      <c r="V9" s="167">
        <f>IF(SUM(F9:U9)&lt;&gt;0,SUM(F9:U9),0)</f>
        <v>-223.43</v>
      </c>
      <c r="W9" s="103">
        <f t="shared" si="2"/>
        <v>19805.78</v>
      </c>
      <c r="X9" s="110"/>
      <c r="Y9" s="105">
        <f t="shared" si="1"/>
        <v>15720.66</v>
      </c>
      <c r="Z9" s="106"/>
    </row>
    <row r="10" spans="1:26" ht="15.5" x14ac:dyDescent="0.35">
      <c r="B10" s="21">
        <v>42874</v>
      </c>
      <c r="C10" s="55" t="s">
        <v>60</v>
      </c>
      <c r="D10" s="161">
        <v>100515</v>
      </c>
      <c r="E10" s="39" t="s">
        <v>70</v>
      </c>
      <c r="F10" s="96"/>
      <c r="G10" s="97"/>
      <c r="H10" s="97"/>
      <c r="I10" s="98"/>
      <c r="J10" s="99"/>
      <c r="K10" s="108"/>
      <c r="L10" s="97"/>
      <c r="M10" s="97"/>
      <c r="N10" s="97"/>
      <c r="O10" s="97"/>
      <c r="P10" s="97"/>
      <c r="Q10" s="97"/>
      <c r="R10" s="97">
        <v>-50</v>
      </c>
      <c r="S10" s="97"/>
      <c r="T10" s="97"/>
      <c r="U10" s="97">
        <v>-10</v>
      </c>
      <c r="V10" s="167">
        <f t="shared" ref="V10:V25" si="4">IF(SUM(F10:U10)&lt;&gt;0,SUM(F10:U10),0)</f>
        <v>-60</v>
      </c>
      <c r="W10" s="103">
        <f t="shared" si="2"/>
        <v>19745.78</v>
      </c>
      <c r="X10" s="110"/>
      <c r="Y10" s="105">
        <f t="shared" si="1"/>
        <v>15660.66</v>
      </c>
      <c r="Z10" s="106"/>
    </row>
    <row r="11" spans="1:26" ht="15.5" x14ac:dyDescent="0.35">
      <c r="B11" s="21">
        <v>42874</v>
      </c>
      <c r="C11" s="55" t="s">
        <v>60</v>
      </c>
      <c r="D11" s="161">
        <v>100516</v>
      </c>
      <c r="E11" s="39" t="s">
        <v>71</v>
      </c>
      <c r="F11" s="96"/>
      <c r="G11" s="97"/>
      <c r="H11" s="97"/>
      <c r="I11" s="98"/>
      <c r="J11" s="99"/>
      <c r="K11" s="108"/>
      <c r="L11" s="97"/>
      <c r="M11" s="97"/>
      <c r="N11" s="97"/>
      <c r="O11" s="97"/>
      <c r="P11" s="97"/>
      <c r="Q11" s="97"/>
      <c r="R11" s="97">
        <v>-67</v>
      </c>
      <c r="S11" s="97"/>
      <c r="T11" s="97"/>
      <c r="U11" s="111"/>
      <c r="V11" s="167">
        <f t="shared" si="4"/>
        <v>-67</v>
      </c>
      <c r="W11" s="103">
        <f t="shared" si="2"/>
        <v>19678.78</v>
      </c>
      <c r="X11" s="110"/>
      <c r="Y11" s="105">
        <f t="shared" si="1"/>
        <v>15593.66</v>
      </c>
      <c r="Z11" s="106"/>
    </row>
    <row r="12" spans="1:26" ht="15.5" x14ac:dyDescent="0.35">
      <c r="B12" s="21">
        <v>42874</v>
      </c>
      <c r="C12" s="55" t="s">
        <v>60</v>
      </c>
      <c r="D12" s="161">
        <v>100517</v>
      </c>
      <c r="E12" s="39" t="s">
        <v>72</v>
      </c>
      <c r="F12" s="96"/>
      <c r="G12" s="97"/>
      <c r="H12" s="97"/>
      <c r="I12" s="98"/>
      <c r="J12" s="99"/>
      <c r="K12" s="108"/>
      <c r="L12" s="97"/>
      <c r="M12" s="97">
        <v>-353.3</v>
      </c>
      <c r="N12" s="97"/>
      <c r="O12" s="97"/>
      <c r="P12" s="97"/>
      <c r="Q12" s="97"/>
      <c r="R12" s="112"/>
      <c r="S12" s="97"/>
      <c r="T12" s="97"/>
      <c r="U12" s="111"/>
      <c r="V12" s="167">
        <f>IF(SUM(F12:U12)&lt;&gt;0,SUM(F12:U12),0)</f>
        <v>-353.3</v>
      </c>
      <c r="W12" s="103">
        <f t="shared" si="2"/>
        <v>19325.48</v>
      </c>
      <c r="X12" s="110"/>
      <c r="Y12" s="105">
        <f t="shared" si="1"/>
        <v>15240.36</v>
      </c>
      <c r="Z12" s="106"/>
    </row>
    <row r="13" spans="1:26" ht="27.5" x14ac:dyDescent="0.35">
      <c r="B13" s="21">
        <v>42874</v>
      </c>
      <c r="C13" s="55" t="s">
        <v>60</v>
      </c>
      <c r="D13" s="161">
        <v>100519</v>
      </c>
      <c r="E13" s="39" t="s">
        <v>58</v>
      </c>
      <c r="F13" s="96"/>
      <c r="G13" s="97"/>
      <c r="H13" s="97"/>
      <c r="I13" s="98"/>
      <c r="J13" s="99"/>
      <c r="K13" s="108"/>
      <c r="L13" s="97"/>
      <c r="M13" s="97"/>
      <c r="N13" s="97"/>
      <c r="O13" s="97"/>
      <c r="P13" s="97"/>
      <c r="Q13" s="97"/>
      <c r="R13" s="97"/>
      <c r="S13" s="97"/>
      <c r="T13" s="97">
        <v>-350</v>
      </c>
      <c r="U13" s="97"/>
      <c r="V13" s="167">
        <f t="shared" si="4"/>
        <v>-350</v>
      </c>
      <c r="W13" s="103">
        <f t="shared" si="2"/>
        <v>18975.48</v>
      </c>
      <c r="X13" s="110"/>
      <c r="Y13" s="105">
        <f t="shared" si="1"/>
        <v>14890.36</v>
      </c>
      <c r="Z13" s="106"/>
    </row>
    <row r="14" spans="1:26" ht="27.5" x14ac:dyDescent="0.35">
      <c r="B14" s="21">
        <v>42874</v>
      </c>
      <c r="C14" s="55" t="s">
        <v>60</v>
      </c>
      <c r="D14" s="161">
        <v>100518</v>
      </c>
      <c r="E14" s="39" t="s">
        <v>59</v>
      </c>
      <c r="F14" s="96"/>
      <c r="G14" s="97"/>
      <c r="H14" s="97"/>
      <c r="I14" s="98"/>
      <c r="J14" s="99"/>
      <c r="K14" s="108"/>
      <c r="L14" s="97"/>
      <c r="M14" s="97"/>
      <c r="N14" s="97"/>
      <c r="O14" s="97"/>
      <c r="P14" s="97"/>
      <c r="Q14" s="97"/>
      <c r="R14" s="97"/>
      <c r="S14" s="97"/>
      <c r="T14" s="97">
        <v>-240</v>
      </c>
      <c r="U14" s="97"/>
      <c r="V14" s="167">
        <f t="shared" ref="V14" si="5">IF(SUM(F14:U14)&lt;&gt;0,SUM(F14:U14),0)</f>
        <v>-240</v>
      </c>
      <c r="W14" s="103">
        <f>IF(V14="","",W13+V14)</f>
        <v>18735.48</v>
      </c>
      <c r="X14" s="110"/>
      <c r="Y14" s="105">
        <f t="shared" si="1"/>
        <v>14650.36</v>
      </c>
      <c r="Z14" s="106"/>
    </row>
    <row r="15" spans="1:26" ht="15.5" x14ac:dyDescent="0.35">
      <c r="B15" s="21">
        <v>42874</v>
      </c>
      <c r="C15" s="55" t="s">
        <v>60</v>
      </c>
      <c r="D15" s="161">
        <v>100520</v>
      </c>
      <c r="E15" s="39" t="s">
        <v>68</v>
      </c>
      <c r="F15" s="96"/>
      <c r="G15" s="97"/>
      <c r="H15" s="97"/>
      <c r="I15" s="98"/>
      <c r="J15" s="99"/>
      <c r="K15" s="108">
        <v>-54</v>
      </c>
      <c r="L15" s="97"/>
      <c r="M15" s="97"/>
      <c r="N15" s="97"/>
      <c r="O15" s="97"/>
      <c r="P15" s="97"/>
      <c r="Q15" s="97"/>
      <c r="R15" s="112"/>
      <c r="S15" s="112"/>
      <c r="T15" s="97"/>
      <c r="U15" s="97"/>
      <c r="V15" s="167">
        <f t="shared" si="4"/>
        <v>-54</v>
      </c>
      <c r="W15" s="103">
        <f t="shared" si="2"/>
        <v>18681.48</v>
      </c>
      <c r="X15" s="97"/>
      <c r="Y15" s="105">
        <f t="shared" si="1"/>
        <v>14596.36</v>
      </c>
      <c r="Z15" s="106"/>
    </row>
    <row r="16" spans="1:26" ht="15.5" x14ac:dyDescent="0.35">
      <c r="B16" s="21">
        <v>42874</v>
      </c>
      <c r="C16" s="55" t="s">
        <v>60</v>
      </c>
      <c r="D16" s="161">
        <v>100524</v>
      </c>
      <c r="E16" s="39" t="s">
        <v>87</v>
      </c>
      <c r="F16" s="96"/>
      <c r="G16" s="97"/>
      <c r="H16" s="97"/>
      <c r="I16" s="98"/>
      <c r="J16" s="99"/>
      <c r="K16" s="108">
        <v>-216</v>
      </c>
      <c r="L16" s="97"/>
      <c r="M16" s="97"/>
      <c r="N16" s="97"/>
      <c r="O16" s="97"/>
      <c r="P16" s="97"/>
      <c r="Q16" s="97"/>
      <c r="R16" s="112"/>
      <c r="S16" s="112"/>
      <c r="T16" s="97"/>
      <c r="U16" s="97"/>
      <c r="V16" s="167">
        <f t="shared" si="4"/>
        <v>-216</v>
      </c>
      <c r="W16" s="103">
        <f t="shared" si="2"/>
        <v>18465.48</v>
      </c>
      <c r="X16" s="97"/>
      <c r="Y16" s="105">
        <f t="shared" si="1"/>
        <v>14380.36</v>
      </c>
      <c r="Z16" s="106"/>
    </row>
    <row r="17" spans="1:26" ht="15.5" x14ac:dyDescent="0.35">
      <c r="B17" s="21">
        <v>42923</v>
      </c>
      <c r="C17" s="55" t="s">
        <v>60</v>
      </c>
      <c r="D17" s="161">
        <v>100525</v>
      </c>
      <c r="E17" s="39" t="s">
        <v>56</v>
      </c>
      <c r="F17" s="96"/>
      <c r="G17" s="97"/>
      <c r="H17" s="97"/>
      <c r="I17" s="98"/>
      <c r="J17" s="99"/>
      <c r="K17" s="108"/>
      <c r="L17" s="97"/>
      <c r="M17" s="97"/>
      <c r="N17" s="97"/>
      <c r="O17" s="97"/>
      <c r="P17" s="97"/>
      <c r="Q17" s="97"/>
      <c r="R17" s="97"/>
      <c r="S17" s="97">
        <v>-800</v>
      </c>
      <c r="T17" s="97"/>
      <c r="U17" s="97">
        <v>-160</v>
      </c>
      <c r="V17" s="167">
        <f t="shared" si="4"/>
        <v>-960</v>
      </c>
      <c r="W17" s="103">
        <f t="shared" si="2"/>
        <v>17505.48</v>
      </c>
      <c r="X17" s="110"/>
      <c r="Y17" s="105">
        <f t="shared" si="1"/>
        <v>13420.36</v>
      </c>
      <c r="Z17" s="106"/>
    </row>
    <row r="18" spans="1:26" ht="15.5" x14ac:dyDescent="0.35">
      <c r="B18" s="21">
        <v>42874</v>
      </c>
      <c r="C18" s="55" t="s">
        <v>60</v>
      </c>
      <c r="D18" s="161">
        <v>100523</v>
      </c>
      <c r="E18" s="39" t="s">
        <v>57</v>
      </c>
      <c r="F18" s="107"/>
      <c r="G18" s="97"/>
      <c r="H18" s="97"/>
      <c r="I18" s="98"/>
      <c r="J18" s="99"/>
      <c r="K18" s="113">
        <v>-61</v>
      </c>
      <c r="L18" s="97"/>
      <c r="M18" s="97"/>
      <c r="N18" s="97"/>
      <c r="O18" s="97"/>
      <c r="P18" s="97"/>
      <c r="Q18" s="97"/>
      <c r="R18" s="97"/>
      <c r="S18" s="97"/>
      <c r="T18" s="97"/>
      <c r="U18" s="109">
        <v>-12.2</v>
      </c>
      <c r="V18" s="168">
        <f t="shared" si="4"/>
        <v>-73.2</v>
      </c>
      <c r="W18" s="103">
        <f t="shared" si="2"/>
        <v>17432.28</v>
      </c>
      <c r="X18" s="110"/>
      <c r="Y18" s="105">
        <f t="shared" si="1"/>
        <v>13347.16</v>
      </c>
      <c r="Z18" s="106"/>
    </row>
    <row r="19" spans="1:26" ht="41" x14ac:dyDescent="0.35">
      <c r="B19" s="21">
        <v>42886</v>
      </c>
      <c r="C19" s="55" t="s">
        <v>60</v>
      </c>
      <c r="D19" s="161" t="s">
        <v>66</v>
      </c>
      <c r="E19" s="44" t="s">
        <v>84</v>
      </c>
      <c r="F19" s="96"/>
      <c r="G19" s="97"/>
      <c r="H19" s="97"/>
      <c r="I19" s="98"/>
      <c r="J19" s="99"/>
      <c r="K19" s="108"/>
      <c r="L19" s="97">
        <v>-18.68</v>
      </c>
      <c r="M19" s="97"/>
      <c r="N19" s="97"/>
      <c r="O19" s="97"/>
      <c r="P19" s="97"/>
      <c r="Q19" s="97"/>
      <c r="R19" s="97"/>
      <c r="S19" s="97"/>
      <c r="T19" s="97"/>
      <c r="U19" s="97">
        <v>-0.93</v>
      </c>
      <c r="V19" s="167">
        <f t="shared" si="4"/>
        <v>-19.61</v>
      </c>
      <c r="W19" s="103">
        <f t="shared" si="2"/>
        <v>17412.669999999998</v>
      </c>
      <c r="X19" s="110"/>
      <c r="Y19" s="105">
        <f t="shared" si="1"/>
        <v>13327.55</v>
      </c>
      <c r="Z19" s="106"/>
    </row>
    <row r="20" spans="1:26" ht="28" customHeight="1" x14ac:dyDescent="0.35">
      <c r="B20" s="21">
        <v>42906</v>
      </c>
      <c r="C20" s="55" t="s">
        <v>65</v>
      </c>
      <c r="D20" s="161">
        <v>100521</v>
      </c>
      <c r="E20" s="44" t="s">
        <v>73</v>
      </c>
      <c r="F20" s="96"/>
      <c r="G20" s="97"/>
      <c r="H20" s="97"/>
      <c r="I20" s="98"/>
      <c r="J20" s="99"/>
      <c r="K20" s="108"/>
      <c r="L20" s="97"/>
      <c r="M20" s="97"/>
      <c r="N20" s="97"/>
      <c r="O20" s="97"/>
      <c r="P20" s="97"/>
      <c r="Q20" s="97"/>
      <c r="R20" s="97">
        <v>-14.39</v>
      </c>
      <c r="S20" s="97"/>
      <c r="T20" s="97"/>
      <c r="U20" s="97"/>
      <c r="V20" s="167">
        <f t="shared" si="4"/>
        <v>-14.39</v>
      </c>
      <c r="W20" s="103">
        <f>IF(V20="","",W19+V20)</f>
        <v>17398.28</v>
      </c>
      <c r="X20" s="110"/>
      <c r="Y20" s="105">
        <f t="shared" si="1"/>
        <v>13313.16</v>
      </c>
      <c r="Z20" s="106"/>
    </row>
    <row r="21" spans="1:26" ht="15.5" x14ac:dyDescent="0.35">
      <c r="B21" s="21">
        <v>42886</v>
      </c>
      <c r="C21" s="55" t="s">
        <v>75</v>
      </c>
      <c r="D21" s="161" t="s">
        <v>80</v>
      </c>
      <c r="E21" s="39" t="s">
        <v>74</v>
      </c>
      <c r="F21" s="96"/>
      <c r="G21" s="97">
        <v>0.1</v>
      </c>
      <c r="H21" s="97"/>
      <c r="I21" s="98"/>
      <c r="J21" s="99"/>
      <c r="K21" s="108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0.1</v>
      </c>
      <c r="W21" s="103">
        <f>IF(V21="","",W20+V21)</f>
        <v>17398.379999999997</v>
      </c>
      <c r="X21" s="110"/>
      <c r="Y21" s="105">
        <f t="shared" si="1"/>
        <v>13313.26</v>
      </c>
      <c r="Z21" s="106"/>
    </row>
    <row r="22" spans="1:26" ht="15.5" x14ac:dyDescent="0.35">
      <c r="B22" s="21">
        <v>42923</v>
      </c>
      <c r="C22" s="55" t="s">
        <v>61</v>
      </c>
      <c r="D22" s="161">
        <v>100526</v>
      </c>
      <c r="E22" s="39" t="s">
        <v>87</v>
      </c>
      <c r="F22" s="96"/>
      <c r="G22" s="97"/>
      <c r="H22" s="97"/>
      <c r="I22" s="98"/>
      <c r="J22" s="99"/>
      <c r="K22" s="108">
        <v>-216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7">
        <f t="shared" si="4"/>
        <v>-216</v>
      </c>
      <c r="W22" s="103">
        <f t="shared" si="2"/>
        <v>17182.379999999997</v>
      </c>
      <c r="X22" s="110"/>
      <c r="Y22" s="105">
        <f t="shared" si="1"/>
        <v>13097.26</v>
      </c>
      <c r="Z22" s="106"/>
    </row>
    <row r="23" spans="1:26" ht="15.5" x14ac:dyDescent="0.35">
      <c r="B23" s="21">
        <v>42923</v>
      </c>
      <c r="C23" s="55" t="s">
        <v>61</v>
      </c>
      <c r="D23" s="161">
        <v>100527</v>
      </c>
      <c r="E23" s="39" t="s">
        <v>68</v>
      </c>
      <c r="F23" s="96"/>
      <c r="G23" s="97"/>
      <c r="H23" s="97"/>
      <c r="I23" s="98"/>
      <c r="J23" s="99"/>
      <c r="K23" s="108">
        <v>-54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7">
        <f t="shared" si="4"/>
        <v>-54</v>
      </c>
      <c r="W23" s="103">
        <f t="shared" si="2"/>
        <v>17128.379999999997</v>
      </c>
      <c r="X23" s="115"/>
      <c r="Y23" s="105">
        <f t="shared" si="1"/>
        <v>13043.26</v>
      </c>
      <c r="Z23" s="106"/>
    </row>
    <row r="24" spans="1:26" ht="29" customHeight="1" x14ac:dyDescent="0.35">
      <c r="A24" s="84"/>
      <c r="B24" s="21">
        <v>42903</v>
      </c>
      <c r="C24" s="55" t="s">
        <v>61</v>
      </c>
      <c r="D24" s="161" t="s">
        <v>66</v>
      </c>
      <c r="E24" s="39" t="s">
        <v>99</v>
      </c>
      <c r="F24" s="96"/>
      <c r="G24" s="97"/>
      <c r="H24" s="97"/>
      <c r="I24" s="98"/>
      <c r="J24" s="99"/>
      <c r="K24" s="108"/>
      <c r="L24" s="109">
        <v>-19.37</v>
      </c>
      <c r="M24" s="97"/>
      <c r="N24" s="97"/>
      <c r="O24" s="97"/>
      <c r="P24" s="97"/>
      <c r="Q24" s="97"/>
      <c r="R24" s="97"/>
      <c r="S24" s="97"/>
      <c r="T24" s="97"/>
      <c r="U24" s="109">
        <v>-0.97</v>
      </c>
      <c r="V24" s="168">
        <f t="shared" si="4"/>
        <v>-20.34</v>
      </c>
      <c r="W24" s="103">
        <f t="shared" si="2"/>
        <v>17108.039999999997</v>
      </c>
      <c r="X24" s="110"/>
      <c r="Y24" s="105">
        <f t="shared" si="1"/>
        <v>13022.92</v>
      </c>
      <c r="Z24" s="106"/>
    </row>
    <row r="25" spans="1:26" s="65" customFormat="1" ht="29" customHeight="1" x14ac:dyDescent="0.35">
      <c r="B25" s="57">
        <v>42921</v>
      </c>
      <c r="C25" s="55" t="s">
        <v>67</v>
      </c>
      <c r="D25" s="161" t="s">
        <v>66</v>
      </c>
      <c r="E25" s="39" t="s">
        <v>100</v>
      </c>
      <c r="F25" s="116"/>
      <c r="G25" s="102"/>
      <c r="H25" s="102"/>
      <c r="I25" s="117"/>
      <c r="J25" s="118"/>
      <c r="K25" s="119"/>
      <c r="L25" s="97">
        <v>-18.68</v>
      </c>
      <c r="M25" s="102"/>
      <c r="N25" s="102"/>
      <c r="O25" s="102"/>
      <c r="P25" s="102"/>
      <c r="Q25" s="102"/>
      <c r="R25" s="102"/>
      <c r="S25" s="102"/>
      <c r="T25" s="102"/>
      <c r="U25" s="97">
        <v>-0.93</v>
      </c>
      <c r="V25" s="167">
        <f t="shared" si="4"/>
        <v>-19.61</v>
      </c>
      <c r="W25" s="103">
        <f t="shared" si="2"/>
        <v>17088.429999999997</v>
      </c>
      <c r="X25" s="110"/>
      <c r="Y25" s="105">
        <f t="shared" si="1"/>
        <v>13003.31</v>
      </c>
      <c r="Z25" s="106"/>
    </row>
    <row r="26" spans="1:26" ht="15.5" x14ac:dyDescent="0.35">
      <c r="B26" s="21">
        <v>42940</v>
      </c>
      <c r="C26" s="55" t="s">
        <v>67</v>
      </c>
      <c r="D26" s="161" t="s">
        <v>80</v>
      </c>
      <c r="E26" s="39" t="s">
        <v>76</v>
      </c>
      <c r="F26" s="96"/>
      <c r="G26" s="97"/>
      <c r="H26" s="97"/>
      <c r="I26" s="98">
        <v>75</v>
      </c>
      <c r="J26" s="99"/>
      <c r="K26" s="108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70">
        <v>75</v>
      </c>
      <c r="W26" s="103">
        <f t="shared" si="2"/>
        <v>17163.429999999997</v>
      </c>
      <c r="X26" s="110"/>
      <c r="Y26" s="105">
        <f t="shared" si="1"/>
        <v>13078.31</v>
      </c>
      <c r="Z26" s="106"/>
    </row>
    <row r="27" spans="1:26" ht="27.5" x14ac:dyDescent="0.35">
      <c r="B27" s="43">
        <v>42864</v>
      </c>
      <c r="C27" s="56" t="s">
        <v>67</v>
      </c>
      <c r="D27" s="161" t="s">
        <v>80</v>
      </c>
      <c r="E27" s="39" t="s">
        <v>111</v>
      </c>
      <c r="F27" s="120"/>
      <c r="G27" s="121"/>
      <c r="H27" s="121">
        <v>80</v>
      </c>
      <c r="I27" s="122"/>
      <c r="J27" s="123"/>
      <c r="K27" s="124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67">
        <f t="shared" ref="V27:V43" si="6">IF(SUM(F27:U27)&lt;&gt;0,SUM(F27:U27),"")</f>
        <v>80</v>
      </c>
      <c r="W27" s="103">
        <f t="shared" si="2"/>
        <v>17243.429999999997</v>
      </c>
      <c r="X27" s="124"/>
      <c r="Y27" s="105">
        <f t="shared" si="1"/>
        <v>13158.31</v>
      </c>
      <c r="Z27" s="106"/>
    </row>
    <row r="28" spans="1:26" ht="15.5" x14ac:dyDescent="0.35">
      <c r="B28" s="43">
        <v>42916</v>
      </c>
      <c r="C28" s="56" t="s">
        <v>67</v>
      </c>
      <c r="D28" s="161">
        <v>100528</v>
      </c>
      <c r="E28" s="39" t="s">
        <v>56</v>
      </c>
      <c r="F28" s="116"/>
      <c r="G28" s="102"/>
      <c r="H28" s="102"/>
      <c r="I28" s="117"/>
      <c r="J28" s="99"/>
      <c r="K28" s="119"/>
      <c r="L28" s="97"/>
      <c r="M28" s="97"/>
      <c r="N28" s="97"/>
      <c r="O28" s="97"/>
      <c r="P28" s="97"/>
      <c r="Q28" s="97"/>
      <c r="R28" s="112"/>
      <c r="S28" s="109">
        <v>-250</v>
      </c>
      <c r="T28" s="109"/>
      <c r="U28" s="109">
        <v>-50</v>
      </c>
      <c r="V28" s="168">
        <f t="shared" si="6"/>
        <v>-300</v>
      </c>
      <c r="W28" s="103">
        <f t="shared" si="2"/>
        <v>16943.429999999997</v>
      </c>
      <c r="X28" s="125"/>
      <c r="Y28" s="105">
        <f t="shared" si="1"/>
        <v>12858.31</v>
      </c>
      <c r="Z28" s="106"/>
    </row>
    <row r="29" spans="1:26" ht="27.5" x14ac:dyDescent="0.35">
      <c r="B29" s="43">
        <v>42916</v>
      </c>
      <c r="C29" s="56" t="s">
        <v>67</v>
      </c>
      <c r="D29" s="161">
        <v>100529</v>
      </c>
      <c r="E29" s="39" t="s">
        <v>77</v>
      </c>
      <c r="F29" s="116"/>
      <c r="G29" s="102"/>
      <c r="H29" s="102"/>
      <c r="I29" s="117"/>
      <c r="J29" s="99"/>
      <c r="K29" s="119"/>
      <c r="L29" s="97"/>
      <c r="M29" s="97"/>
      <c r="N29" s="97"/>
      <c r="O29" s="97"/>
      <c r="P29" s="97"/>
      <c r="Q29" s="97"/>
      <c r="R29" s="97"/>
      <c r="S29" s="97"/>
      <c r="T29" s="109">
        <v>-385</v>
      </c>
      <c r="U29" s="109">
        <v>0</v>
      </c>
      <c r="V29" s="168">
        <f t="shared" si="6"/>
        <v>-385</v>
      </c>
      <c r="W29" s="103">
        <f t="shared" si="2"/>
        <v>16558.429999999997</v>
      </c>
      <c r="X29" s="125"/>
      <c r="Y29" s="105">
        <f t="shared" si="1"/>
        <v>12473.31</v>
      </c>
      <c r="Z29" s="106"/>
    </row>
    <row r="30" spans="1:26" ht="27.5" x14ac:dyDescent="0.35">
      <c r="B30" s="43">
        <v>42917</v>
      </c>
      <c r="C30" s="56" t="s">
        <v>67</v>
      </c>
      <c r="D30" s="161">
        <v>100530</v>
      </c>
      <c r="E30" s="39" t="s">
        <v>78</v>
      </c>
      <c r="F30" s="116"/>
      <c r="G30" s="102"/>
      <c r="H30" s="102"/>
      <c r="I30" s="117"/>
      <c r="J30" s="99"/>
      <c r="K30" s="119"/>
      <c r="L30" s="97"/>
      <c r="M30" s="97"/>
      <c r="N30" s="97"/>
      <c r="O30" s="97"/>
      <c r="P30" s="97"/>
      <c r="Q30" s="97"/>
      <c r="R30" s="97"/>
      <c r="S30" s="97"/>
      <c r="T30" s="109">
        <v>-450</v>
      </c>
      <c r="U30" s="109">
        <v>0</v>
      </c>
      <c r="V30" s="168">
        <f t="shared" si="6"/>
        <v>-450</v>
      </c>
      <c r="W30" s="103">
        <f t="shared" si="2"/>
        <v>16108.429999999997</v>
      </c>
      <c r="X30" s="125"/>
      <c r="Y30" s="105">
        <f t="shared" si="1"/>
        <v>12023.31</v>
      </c>
      <c r="Z30" s="106"/>
    </row>
    <row r="31" spans="1:26" ht="27" customHeight="1" x14ac:dyDescent="0.35">
      <c r="B31" s="43">
        <v>42918</v>
      </c>
      <c r="C31" s="55" t="s">
        <v>67</v>
      </c>
      <c r="D31" s="161" t="s">
        <v>66</v>
      </c>
      <c r="E31" s="39" t="s">
        <v>98</v>
      </c>
      <c r="F31" s="116"/>
      <c r="G31" s="102"/>
      <c r="H31" s="102"/>
      <c r="I31" s="117"/>
      <c r="J31" s="99"/>
      <c r="K31" s="119"/>
      <c r="L31" s="109">
        <v>-19.37</v>
      </c>
      <c r="M31" s="97"/>
      <c r="N31" s="97"/>
      <c r="O31" s="97"/>
      <c r="P31" s="97"/>
      <c r="Q31" s="97"/>
      <c r="R31" s="97"/>
      <c r="S31" s="97"/>
      <c r="T31" s="97"/>
      <c r="U31" s="109">
        <v>-0.97</v>
      </c>
      <c r="V31" s="168">
        <f t="shared" ref="V31" si="7">IF(SUM(F31:U31)&lt;&gt;0,SUM(F31:U31),0)</f>
        <v>-20.34</v>
      </c>
      <c r="W31" s="103">
        <f t="shared" si="2"/>
        <v>16088.089999999997</v>
      </c>
      <c r="X31" s="126"/>
      <c r="Y31" s="105">
        <f t="shared" si="1"/>
        <v>12002.97</v>
      </c>
      <c r="Z31" s="106"/>
    </row>
    <row r="32" spans="1:26" ht="27.5" x14ac:dyDescent="0.35">
      <c r="B32" s="21">
        <v>42966</v>
      </c>
      <c r="C32" s="55"/>
      <c r="D32" s="161" t="s">
        <v>80</v>
      </c>
      <c r="E32" s="39" t="s">
        <v>110</v>
      </c>
      <c r="F32" s="116"/>
      <c r="G32" s="102"/>
      <c r="H32" s="102">
        <v>1170</v>
      </c>
      <c r="I32" s="117"/>
      <c r="J32" s="99"/>
      <c r="K32" s="119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7">
        <f t="shared" si="6"/>
        <v>1170</v>
      </c>
      <c r="W32" s="103">
        <f t="shared" si="2"/>
        <v>17258.089999999997</v>
      </c>
      <c r="X32" s="127"/>
      <c r="Y32" s="105">
        <f t="shared" si="1"/>
        <v>13172.97</v>
      </c>
      <c r="Z32" s="106"/>
    </row>
    <row r="33" spans="1:29" ht="27.5" x14ac:dyDescent="0.35">
      <c r="B33" s="21">
        <v>42978</v>
      </c>
      <c r="C33" s="55"/>
      <c r="D33" s="158" t="s">
        <v>80</v>
      </c>
      <c r="E33" s="39" t="s">
        <v>104</v>
      </c>
      <c r="F33" s="116"/>
      <c r="G33" s="102">
        <v>0.1</v>
      </c>
      <c r="H33" s="102"/>
      <c r="I33" s="117"/>
      <c r="J33" s="99"/>
      <c r="K33" s="119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7">
        <v>0.1</v>
      </c>
      <c r="W33" s="103">
        <f t="shared" si="2"/>
        <v>17258.189999999995</v>
      </c>
      <c r="X33" s="127"/>
      <c r="Y33" s="105">
        <f t="shared" si="1"/>
        <v>13173.07</v>
      </c>
      <c r="Z33" s="106"/>
    </row>
    <row r="34" spans="1:29" s="65" customFormat="1" ht="27.5" x14ac:dyDescent="0.35">
      <c r="B34" s="63">
        <v>42988</v>
      </c>
      <c r="C34" s="55" t="s">
        <v>86</v>
      </c>
      <c r="D34" s="161" t="s">
        <v>80</v>
      </c>
      <c r="E34" s="39" t="s">
        <v>109</v>
      </c>
      <c r="F34" s="116"/>
      <c r="G34" s="102"/>
      <c r="H34" s="102">
        <v>600</v>
      </c>
      <c r="I34" s="117"/>
      <c r="J34" s="118"/>
      <c r="K34" s="119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67">
        <f t="shared" si="6"/>
        <v>600</v>
      </c>
      <c r="W34" s="103">
        <f t="shared" si="2"/>
        <v>17858.189999999995</v>
      </c>
      <c r="X34" s="119"/>
      <c r="Y34" s="105">
        <f t="shared" si="1"/>
        <v>13773.07</v>
      </c>
      <c r="Z34" s="106"/>
    </row>
    <row r="35" spans="1:29" ht="27" customHeight="1" x14ac:dyDescent="0.35">
      <c r="B35" s="21">
        <v>42991</v>
      </c>
      <c r="C35" s="55" t="s">
        <v>86</v>
      </c>
      <c r="D35" s="161" t="s">
        <v>66</v>
      </c>
      <c r="E35" s="39" t="s">
        <v>101</v>
      </c>
      <c r="F35" s="116"/>
      <c r="G35" s="102"/>
      <c r="H35" s="102"/>
      <c r="I35" s="117"/>
      <c r="J35" s="99"/>
      <c r="K35" s="119"/>
      <c r="L35" s="109">
        <v>-19.37</v>
      </c>
      <c r="M35" s="97"/>
      <c r="N35" s="97"/>
      <c r="O35" s="97"/>
      <c r="P35" s="97"/>
      <c r="Q35" s="97"/>
      <c r="R35" s="97"/>
      <c r="S35" s="97"/>
      <c r="T35" s="97"/>
      <c r="U35" s="109">
        <v>-0.97</v>
      </c>
      <c r="V35" s="167">
        <f t="shared" si="6"/>
        <v>-20.34</v>
      </c>
      <c r="W35" s="103">
        <f t="shared" si="2"/>
        <v>17837.849999999995</v>
      </c>
      <c r="X35" s="127"/>
      <c r="Y35" s="105">
        <f t="shared" si="1"/>
        <v>13752.73</v>
      </c>
      <c r="Z35" s="106"/>
    </row>
    <row r="36" spans="1:29" ht="27.5" x14ac:dyDescent="0.35">
      <c r="B36" s="21">
        <v>42978</v>
      </c>
      <c r="C36" s="55" t="s">
        <v>86</v>
      </c>
      <c r="D36" s="161" t="s">
        <v>94</v>
      </c>
      <c r="E36" s="39" t="s">
        <v>87</v>
      </c>
      <c r="F36" s="96"/>
      <c r="G36" s="97"/>
      <c r="H36" s="97"/>
      <c r="I36" s="98"/>
      <c r="J36" s="99"/>
      <c r="K36" s="125">
        <v>-72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8">
        <v>-72</v>
      </c>
      <c r="W36" s="103">
        <f t="shared" si="2"/>
        <v>17765.849999999995</v>
      </c>
      <c r="X36" s="136"/>
      <c r="Y36" s="105">
        <f t="shared" si="1"/>
        <v>13680.73</v>
      </c>
      <c r="Z36" s="106"/>
    </row>
    <row r="37" spans="1:29" ht="15.5" x14ac:dyDescent="0.35">
      <c r="B37" s="21">
        <v>42978</v>
      </c>
      <c r="C37" s="55" t="s">
        <v>86</v>
      </c>
      <c r="D37" s="161">
        <v>100534</v>
      </c>
      <c r="E37" s="39" t="s">
        <v>88</v>
      </c>
      <c r="F37" s="96"/>
      <c r="G37" s="97"/>
      <c r="H37" s="97"/>
      <c r="I37" s="98"/>
      <c r="J37" s="99"/>
      <c r="K37" s="125">
        <v>-176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8">
        <f t="shared" si="6"/>
        <v>-176</v>
      </c>
      <c r="W37" s="103">
        <f t="shared" si="2"/>
        <v>17589.849999999995</v>
      </c>
      <c r="X37" s="128"/>
      <c r="Y37" s="105">
        <f t="shared" ref="Y37:Y65" si="8">Y36+V37-X37</f>
        <v>13504.73</v>
      </c>
      <c r="Z37" s="106"/>
    </row>
    <row r="38" spans="1:29" ht="15.5" x14ac:dyDescent="0.35">
      <c r="B38" s="21">
        <v>42978</v>
      </c>
      <c r="C38" s="55" t="s">
        <v>86</v>
      </c>
      <c r="D38" s="165">
        <v>100533</v>
      </c>
      <c r="E38" s="44" t="s">
        <v>68</v>
      </c>
      <c r="F38" s="96"/>
      <c r="G38" s="97"/>
      <c r="H38" s="97"/>
      <c r="I38" s="98"/>
      <c r="J38" s="99"/>
      <c r="K38" s="125">
        <v>-62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8">
        <f t="shared" si="6"/>
        <v>-62</v>
      </c>
      <c r="W38" s="103">
        <f t="shared" si="2"/>
        <v>17527.849999999995</v>
      </c>
      <c r="X38" s="127"/>
      <c r="Y38" s="105">
        <f t="shared" si="8"/>
        <v>13442.73</v>
      </c>
      <c r="Z38" s="106"/>
    </row>
    <row r="39" spans="1:29" ht="16" thickBot="1" x14ac:dyDescent="0.4">
      <c r="B39" s="21">
        <v>42978</v>
      </c>
      <c r="C39" s="55" t="s">
        <v>86</v>
      </c>
      <c r="D39" s="165">
        <v>100532</v>
      </c>
      <c r="E39" s="39" t="s">
        <v>89</v>
      </c>
      <c r="F39" s="96"/>
      <c r="G39" s="97"/>
      <c r="H39" s="97"/>
      <c r="I39" s="98"/>
      <c r="J39" s="99"/>
      <c r="K39" s="119"/>
      <c r="L39" s="97"/>
      <c r="M39" s="97"/>
      <c r="N39" s="97"/>
      <c r="O39" s="97"/>
      <c r="P39" s="109">
        <v>-50</v>
      </c>
      <c r="Q39" s="97"/>
      <c r="R39" s="97"/>
      <c r="S39" s="97"/>
      <c r="T39" s="97"/>
      <c r="U39" s="97"/>
      <c r="V39" s="168">
        <f t="shared" si="6"/>
        <v>-50</v>
      </c>
      <c r="W39" s="103">
        <f t="shared" si="2"/>
        <v>17477.849999999995</v>
      </c>
      <c r="X39" s="114"/>
      <c r="Y39" s="105">
        <f t="shared" si="8"/>
        <v>13392.73</v>
      </c>
      <c r="Z39" s="106"/>
    </row>
    <row r="40" spans="1:29" ht="16" thickTop="1" x14ac:dyDescent="0.35">
      <c r="B40" s="21">
        <v>42978</v>
      </c>
      <c r="C40" s="55" t="s">
        <v>86</v>
      </c>
      <c r="D40" s="165">
        <v>100531</v>
      </c>
      <c r="E40" s="39" t="s">
        <v>90</v>
      </c>
      <c r="F40" s="96"/>
      <c r="G40" s="97"/>
      <c r="H40" s="97"/>
      <c r="I40" s="98"/>
      <c r="J40" s="99"/>
      <c r="K40" s="119"/>
      <c r="L40" s="97"/>
      <c r="M40" s="97"/>
      <c r="N40" s="97"/>
      <c r="O40" s="109">
        <v>-75</v>
      </c>
      <c r="P40" s="97"/>
      <c r="Q40" s="97"/>
      <c r="R40" s="97"/>
      <c r="S40" s="97"/>
      <c r="T40" s="97"/>
      <c r="U40" s="97"/>
      <c r="V40" s="168">
        <f t="shared" si="6"/>
        <v>-75</v>
      </c>
      <c r="W40" s="103">
        <f t="shared" si="2"/>
        <v>17402.849999999995</v>
      </c>
      <c r="X40" s="188"/>
      <c r="Y40" s="105">
        <f t="shared" si="8"/>
        <v>13317.73</v>
      </c>
      <c r="Z40" s="106"/>
    </row>
    <row r="41" spans="1:29" ht="15.5" x14ac:dyDescent="0.35">
      <c r="B41" s="21">
        <v>42980</v>
      </c>
      <c r="C41" s="55" t="s">
        <v>86</v>
      </c>
      <c r="D41" s="161" t="s">
        <v>80</v>
      </c>
      <c r="E41" s="39" t="s">
        <v>91</v>
      </c>
      <c r="F41" s="96"/>
      <c r="G41" s="97"/>
      <c r="H41" s="97">
        <v>240</v>
      </c>
      <c r="I41" s="98"/>
      <c r="J41" s="99"/>
      <c r="K41" s="119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7">
        <f t="shared" si="6"/>
        <v>240</v>
      </c>
      <c r="W41" s="103">
        <f t="shared" si="2"/>
        <v>17642.849999999995</v>
      </c>
      <c r="X41" s="189"/>
      <c r="Y41" s="105">
        <f t="shared" si="8"/>
        <v>13557.73</v>
      </c>
      <c r="Z41" s="106"/>
    </row>
    <row r="42" spans="1:29" ht="16" thickBot="1" x14ac:dyDescent="0.4">
      <c r="B42" s="21">
        <v>42980</v>
      </c>
      <c r="C42" s="55" t="s">
        <v>86</v>
      </c>
      <c r="D42" s="161" t="s">
        <v>80</v>
      </c>
      <c r="E42" s="39" t="s">
        <v>92</v>
      </c>
      <c r="F42" s="96"/>
      <c r="G42" s="97"/>
      <c r="H42" s="97">
        <v>50</v>
      </c>
      <c r="I42" s="98"/>
      <c r="J42" s="99"/>
      <c r="K42" s="119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7">
        <f t="shared" si="6"/>
        <v>50</v>
      </c>
      <c r="W42" s="103">
        <f t="shared" si="2"/>
        <v>17692.849999999995</v>
      </c>
      <c r="X42" s="190"/>
      <c r="Y42" s="105">
        <f t="shared" si="8"/>
        <v>13607.73</v>
      </c>
      <c r="Z42" s="106"/>
    </row>
    <row r="43" spans="1:29" ht="28" thickTop="1" x14ac:dyDescent="0.35">
      <c r="B43" s="43">
        <v>42916</v>
      </c>
      <c r="C43" s="55" t="s">
        <v>86</v>
      </c>
      <c r="D43" s="161">
        <v>100536</v>
      </c>
      <c r="E43" s="39" t="s">
        <v>93</v>
      </c>
      <c r="F43" s="96"/>
      <c r="G43" s="97"/>
      <c r="H43" s="97"/>
      <c r="I43" s="98"/>
      <c r="J43" s="99"/>
      <c r="K43" s="119"/>
      <c r="L43" s="97"/>
      <c r="M43" s="97"/>
      <c r="N43" s="97"/>
      <c r="O43" s="97"/>
      <c r="P43" s="97"/>
      <c r="Q43" s="97"/>
      <c r="R43" s="97"/>
      <c r="S43" s="97"/>
      <c r="T43" s="109">
        <v>-175</v>
      </c>
      <c r="U43" s="97"/>
      <c r="V43" s="168">
        <f t="shared" si="6"/>
        <v>-175</v>
      </c>
      <c r="W43" s="103">
        <f t="shared" si="2"/>
        <v>17517.849999999995</v>
      </c>
      <c r="X43" s="114"/>
      <c r="Y43" s="105">
        <f t="shared" si="8"/>
        <v>13432.73</v>
      </c>
      <c r="Z43" s="106"/>
    </row>
    <row r="44" spans="1:29" ht="15.5" x14ac:dyDescent="0.35">
      <c r="B44" s="57">
        <v>43046</v>
      </c>
      <c r="C44" s="55" t="s">
        <v>86</v>
      </c>
      <c r="D44" s="161" t="s">
        <v>66</v>
      </c>
      <c r="E44" s="39" t="s">
        <v>105</v>
      </c>
      <c r="F44" s="96"/>
      <c r="G44" s="97"/>
      <c r="H44" s="97"/>
      <c r="I44" s="98"/>
      <c r="J44" s="99"/>
      <c r="K44" s="100"/>
      <c r="L44" s="101">
        <v>-299.95999999999998</v>
      </c>
      <c r="M44" s="101"/>
      <c r="N44" s="101"/>
      <c r="O44" s="101"/>
      <c r="P44" s="101"/>
      <c r="Q44" s="101"/>
      <c r="R44" s="101"/>
      <c r="S44" s="101"/>
      <c r="T44" s="101"/>
      <c r="U44" s="101"/>
      <c r="V44" s="167">
        <f t="shared" ref="V44" si="9">IF(SUM(F44:U44)&lt;&gt;0,SUM(F44:U44),0)</f>
        <v>-299.95999999999998</v>
      </c>
      <c r="W44" s="103">
        <f>IF(V44="","",W43+V44)</f>
        <v>17217.889999999996</v>
      </c>
      <c r="X44" s="114"/>
      <c r="Y44" s="105">
        <f>Y43+V44-X44</f>
        <v>13132.77</v>
      </c>
      <c r="Z44" s="106"/>
      <c r="AC44" s="50"/>
    </row>
    <row r="45" spans="1:29" ht="15.5" x14ac:dyDescent="0.35">
      <c r="A45" s="90"/>
      <c r="B45" s="91">
        <v>43021</v>
      </c>
      <c r="C45" s="92" t="s">
        <v>86</v>
      </c>
      <c r="D45" s="158">
        <v>100538</v>
      </c>
      <c r="E45" s="93" t="s">
        <v>95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109">
        <v>-77</v>
      </c>
      <c r="R45" s="109"/>
      <c r="S45" s="109"/>
      <c r="T45" s="109"/>
      <c r="U45" s="109"/>
      <c r="V45" s="168">
        <f>IF(SUM(F45:U45)&lt;&gt;0,SUM(F45:U45),0)</f>
        <v>-77</v>
      </c>
      <c r="W45" s="103">
        <f t="shared" si="2"/>
        <v>17140.889999999996</v>
      </c>
      <c r="X45" s="114"/>
      <c r="Y45" s="105">
        <f t="shared" si="8"/>
        <v>13055.77</v>
      </c>
      <c r="Z45" s="106"/>
    </row>
    <row r="46" spans="1:29" ht="27.5" x14ac:dyDescent="0.35">
      <c r="A46" s="90"/>
      <c r="B46" s="91">
        <v>43028</v>
      </c>
      <c r="C46" s="92" t="s">
        <v>86</v>
      </c>
      <c r="D46" s="158">
        <v>100539</v>
      </c>
      <c r="E46" s="93" t="s">
        <v>96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9"/>
      <c r="R46" s="109"/>
      <c r="S46" s="109"/>
      <c r="T46" s="109">
        <v>-350</v>
      </c>
      <c r="U46" s="109"/>
      <c r="V46" s="168">
        <f t="shared" ref="V46:V47" si="10">IF(SUM(F46:U46)&lt;&gt;0,SUM(F46:U46),0)</f>
        <v>-350</v>
      </c>
      <c r="W46" s="103">
        <f t="shared" si="2"/>
        <v>16790.889999999996</v>
      </c>
      <c r="X46" s="109"/>
      <c r="Y46" s="105">
        <f t="shared" si="8"/>
        <v>12705.77</v>
      </c>
      <c r="Z46" s="106"/>
    </row>
    <row r="47" spans="1:29" ht="15.5" x14ac:dyDescent="0.35">
      <c r="A47" s="90"/>
      <c r="B47" s="91">
        <v>43028</v>
      </c>
      <c r="C47" s="92" t="s">
        <v>86</v>
      </c>
      <c r="D47" s="158">
        <v>100540</v>
      </c>
      <c r="E47" s="93" t="s">
        <v>97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109">
        <v>-123</v>
      </c>
      <c r="R47" s="109"/>
      <c r="S47" s="109"/>
      <c r="T47" s="109"/>
      <c r="U47" s="109">
        <v>-0.8</v>
      </c>
      <c r="V47" s="168">
        <f t="shared" si="10"/>
        <v>-123.8</v>
      </c>
      <c r="W47" s="103">
        <f t="shared" si="2"/>
        <v>16667.089999999997</v>
      </c>
      <c r="X47" s="109"/>
      <c r="Y47" s="105">
        <f t="shared" si="8"/>
        <v>12581.970000000001</v>
      </c>
      <c r="Z47" s="106"/>
    </row>
    <row r="48" spans="1:29" ht="41" x14ac:dyDescent="0.35">
      <c r="A48" s="90"/>
      <c r="B48" s="91">
        <v>43034</v>
      </c>
      <c r="C48" s="92" t="s">
        <v>86</v>
      </c>
      <c r="D48" s="158" t="s">
        <v>80</v>
      </c>
      <c r="E48" s="93" t="s">
        <v>106</v>
      </c>
      <c r="F48" s="97"/>
      <c r="G48" s="97"/>
      <c r="H48" s="97">
        <v>80</v>
      </c>
      <c r="I48" s="97"/>
      <c r="J48" s="97"/>
      <c r="K48" s="97"/>
      <c r="L48" s="97"/>
      <c r="M48" s="97"/>
      <c r="N48" s="97"/>
      <c r="O48" s="97"/>
      <c r="P48" s="97"/>
      <c r="Q48" s="109"/>
      <c r="R48" s="109"/>
      <c r="S48" s="109"/>
      <c r="T48" s="109"/>
      <c r="U48" s="109"/>
      <c r="V48" s="171">
        <f t="shared" ref="V48:V81" si="11">IF(SUM(F48:U48)&lt;&gt;0,SUM(F48:U48),"")</f>
        <v>80</v>
      </c>
      <c r="W48" s="103">
        <f t="shared" si="2"/>
        <v>16747.089999999997</v>
      </c>
      <c r="X48" s="109"/>
      <c r="Y48" s="105">
        <f t="shared" si="8"/>
        <v>12661.970000000001</v>
      </c>
      <c r="Z48" s="106"/>
    </row>
    <row r="49" spans="1:29" ht="15.5" x14ac:dyDescent="0.35">
      <c r="A49" s="90"/>
      <c r="B49" s="91">
        <v>43049</v>
      </c>
      <c r="C49" s="92" t="s">
        <v>86</v>
      </c>
      <c r="D49" s="158">
        <v>100542</v>
      </c>
      <c r="E49" s="93" t="s">
        <v>113</v>
      </c>
      <c r="F49" s="97"/>
      <c r="G49" s="97"/>
      <c r="H49" s="97"/>
      <c r="I49" s="97"/>
      <c r="K49" s="97"/>
      <c r="L49" s="97"/>
      <c r="M49" s="97"/>
      <c r="N49" s="97"/>
      <c r="O49" s="97"/>
      <c r="P49" s="97"/>
      <c r="Q49" s="109">
        <v>-16.05</v>
      </c>
      <c r="R49" s="109"/>
      <c r="S49" s="109"/>
      <c r="T49" s="109"/>
      <c r="U49" s="109">
        <v>-3.21</v>
      </c>
      <c r="V49" s="168">
        <f t="shared" si="11"/>
        <v>-19.260000000000002</v>
      </c>
      <c r="W49" s="103">
        <f t="shared" si="2"/>
        <v>16727.829999999998</v>
      </c>
      <c r="X49" s="114"/>
      <c r="Y49" s="105">
        <f t="shared" si="8"/>
        <v>12642.710000000001</v>
      </c>
      <c r="Z49" s="106"/>
    </row>
    <row r="50" spans="1:29" ht="27.5" x14ac:dyDescent="0.35">
      <c r="A50" s="90"/>
      <c r="B50" s="91">
        <v>43049</v>
      </c>
      <c r="C50" s="92" t="s">
        <v>86</v>
      </c>
      <c r="D50" s="158">
        <v>100544</v>
      </c>
      <c r="E50" s="93" t="s">
        <v>114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109"/>
      <c r="R50" s="109"/>
      <c r="S50" s="109">
        <v>-111.32</v>
      </c>
      <c r="T50" s="109"/>
      <c r="U50" s="109"/>
      <c r="V50" s="168">
        <f t="shared" si="11"/>
        <v>-111.32</v>
      </c>
      <c r="W50" s="103">
        <f t="shared" si="2"/>
        <v>16616.509999999998</v>
      </c>
      <c r="X50" s="114"/>
      <c r="Y50" s="105">
        <f t="shared" si="8"/>
        <v>12531.390000000001</v>
      </c>
      <c r="Z50" s="106"/>
    </row>
    <row r="51" spans="1:29" ht="27.5" x14ac:dyDescent="0.35">
      <c r="A51" s="90"/>
      <c r="B51" s="91">
        <v>43063</v>
      </c>
      <c r="C51" s="92" t="s">
        <v>112</v>
      </c>
      <c r="D51" s="158">
        <v>100545</v>
      </c>
      <c r="E51" s="39" t="s">
        <v>115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109"/>
      <c r="R51" s="109"/>
      <c r="S51" s="109"/>
      <c r="T51" s="109">
        <v>-350</v>
      </c>
      <c r="U51" s="109"/>
      <c r="V51" s="168">
        <f t="shared" si="11"/>
        <v>-350</v>
      </c>
      <c r="W51" s="103">
        <f t="shared" si="2"/>
        <v>16266.509999999998</v>
      </c>
      <c r="X51" s="114"/>
      <c r="Y51" s="105">
        <f t="shared" si="8"/>
        <v>12181.390000000001</v>
      </c>
      <c r="Z51" s="106"/>
    </row>
    <row r="52" spans="1:29" ht="68" x14ac:dyDescent="0.35">
      <c r="A52" s="90"/>
      <c r="B52" s="91">
        <v>43068</v>
      </c>
      <c r="C52" s="92" t="s">
        <v>112</v>
      </c>
      <c r="D52" s="158" t="s">
        <v>66</v>
      </c>
      <c r="E52" s="93" t="s">
        <v>126</v>
      </c>
      <c r="F52" s="97"/>
      <c r="G52" s="97"/>
      <c r="H52" s="97"/>
      <c r="I52" s="97"/>
      <c r="J52" s="97"/>
      <c r="K52" s="97"/>
      <c r="L52" s="109">
        <v>-38.049999999999997</v>
      </c>
      <c r="M52" s="97"/>
      <c r="N52" s="97"/>
      <c r="O52" s="97"/>
      <c r="P52" s="97"/>
      <c r="Q52" s="109"/>
      <c r="R52" s="109"/>
      <c r="S52" s="109"/>
      <c r="T52" s="109"/>
      <c r="U52" s="109">
        <v>-1.9</v>
      </c>
      <c r="V52" s="168">
        <f t="shared" si="11"/>
        <v>-39.949999999999996</v>
      </c>
      <c r="W52" s="103">
        <f t="shared" si="2"/>
        <v>16226.559999999998</v>
      </c>
      <c r="X52" s="109"/>
      <c r="Y52" s="105">
        <f t="shared" si="8"/>
        <v>12141.44</v>
      </c>
      <c r="Z52" s="106"/>
    </row>
    <row r="53" spans="1:29" ht="15.5" x14ac:dyDescent="0.35">
      <c r="A53" s="90"/>
      <c r="B53" s="91">
        <v>43069</v>
      </c>
      <c r="C53" s="92" t="s">
        <v>112</v>
      </c>
      <c r="D53" s="158" t="s">
        <v>80</v>
      </c>
      <c r="E53" s="93" t="s">
        <v>123</v>
      </c>
      <c r="F53" s="97"/>
      <c r="G53" s="102">
        <v>0.1</v>
      </c>
      <c r="H53" s="97"/>
      <c r="I53" s="97"/>
      <c r="J53" s="97"/>
      <c r="K53" s="97"/>
      <c r="L53" s="109"/>
      <c r="M53" s="97"/>
      <c r="N53" s="97"/>
      <c r="O53" s="97"/>
      <c r="P53" s="97"/>
      <c r="Q53" s="109"/>
      <c r="R53" s="109"/>
      <c r="S53" s="109"/>
      <c r="T53" s="109"/>
      <c r="U53" s="109"/>
      <c r="V53" s="171">
        <f t="shared" si="11"/>
        <v>0.1</v>
      </c>
      <c r="W53" s="103">
        <f t="shared" si="2"/>
        <v>16226.659999999998</v>
      </c>
      <c r="X53" s="109"/>
      <c r="Y53" s="105"/>
      <c r="Z53" s="106"/>
    </row>
    <row r="54" spans="1:29" ht="15.5" x14ac:dyDescent="0.35">
      <c r="A54" s="90"/>
      <c r="B54" s="91">
        <v>43077</v>
      </c>
      <c r="C54" s="92" t="s">
        <v>112</v>
      </c>
      <c r="D54" s="158">
        <v>100546</v>
      </c>
      <c r="E54" s="93" t="s">
        <v>88</v>
      </c>
      <c r="F54" s="97"/>
      <c r="G54" s="97"/>
      <c r="H54" s="97"/>
      <c r="I54" s="97"/>
      <c r="J54" s="97"/>
      <c r="K54" s="97">
        <v>-198</v>
      </c>
      <c r="L54" s="97"/>
      <c r="M54" s="97"/>
      <c r="N54" s="97"/>
      <c r="O54" s="97"/>
      <c r="P54" s="97"/>
      <c r="Q54" s="109"/>
      <c r="R54" s="109"/>
      <c r="S54" s="109"/>
      <c r="T54" s="109"/>
      <c r="U54" s="109"/>
      <c r="V54" s="168">
        <f t="shared" si="11"/>
        <v>-198</v>
      </c>
      <c r="W54" s="103">
        <f>IF(V54="","",W53+V54)</f>
        <v>16028.659999999998</v>
      </c>
      <c r="X54" s="109"/>
      <c r="Y54" s="105">
        <f>Y52+V54-X54</f>
        <v>11943.44</v>
      </c>
      <c r="Z54" s="106"/>
    </row>
    <row r="55" spans="1:29" ht="15.5" x14ac:dyDescent="0.35">
      <c r="A55" s="90"/>
      <c r="B55" s="91">
        <v>43077</v>
      </c>
      <c r="C55" s="92" t="s">
        <v>112</v>
      </c>
      <c r="D55" s="158">
        <v>100547</v>
      </c>
      <c r="E55" s="93" t="s">
        <v>117</v>
      </c>
      <c r="F55" s="97"/>
      <c r="G55" s="97"/>
      <c r="H55" s="97"/>
      <c r="I55" s="97"/>
      <c r="J55" s="97"/>
      <c r="K55" s="97">
        <v>-132</v>
      </c>
      <c r="L55" s="97"/>
      <c r="M55" s="97"/>
      <c r="N55" s="97"/>
      <c r="O55" s="97"/>
      <c r="P55" s="97"/>
      <c r="Q55" s="109"/>
      <c r="R55" s="109"/>
      <c r="S55" s="109"/>
      <c r="T55" s="109"/>
      <c r="U55" s="109"/>
      <c r="V55" s="168">
        <f t="shared" si="11"/>
        <v>-132</v>
      </c>
      <c r="W55" s="103">
        <f t="shared" si="2"/>
        <v>15896.659999999998</v>
      </c>
      <c r="X55" s="109"/>
      <c r="Y55" s="105">
        <f t="shared" si="8"/>
        <v>11811.44</v>
      </c>
      <c r="Z55" s="106"/>
      <c r="AC55" s="50"/>
    </row>
    <row r="56" spans="1:29" ht="54.5" x14ac:dyDescent="0.35">
      <c r="A56" s="90"/>
      <c r="B56" s="91">
        <v>43081</v>
      </c>
      <c r="C56" s="92" t="s">
        <v>112</v>
      </c>
      <c r="D56" s="158" t="s">
        <v>66</v>
      </c>
      <c r="E56" s="93" t="s">
        <v>127</v>
      </c>
      <c r="F56" s="97"/>
      <c r="G56" s="97"/>
      <c r="H56" s="97"/>
      <c r="I56" s="97"/>
      <c r="J56" s="97"/>
      <c r="K56" s="97"/>
      <c r="L56" s="97">
        <v>-18.68</v>
      </c>
      <c r="M56" s="97"/>
      <c r="N56" s="97"/>
      <c r="O56" s="97"/>
      <c r="P56" s="97"/>
      <c r="Q56" s="109"/>
      <c r="R56" s="109"/>
      <c r="S56" s="109"/>
      <c r="T56" s="109"/>
      <c r="U56" s="109">
        <v>-0.93</v>
      </c>
      <c r="V56" s="168">
        <f t="shared" si="11"/>
        <v>-19.61</v>
      </c>
      <c r="W56" s="103">
        <f>IF(V56="","",W55+V56)</f>
        <v>15877.049999999997</v>
      </c>
      <c r="X56" s="114"/>
      <c r="Y56" s="105">
        <f t="shared" si="8"/>
        <v>11791.83</v>
      </c>
      <c r="Z56" s="106"/>
      <c r="AC56" s="50"/>
    </row>
    <row r="57" spans="1:29" ht="27.5" x14ac:dyDescent="0.35">
      <c r="A57" s="90"/>
      <c r="B57" s="91">
        <v>43103</v>
      </c>
      <c r="C57" s="92" t="s">
        <v>112</v>
      </c>
      <c r="D57" s="158">
        <v>100548</v>
      </c>
      <c r="E57" s="39" t="s">
        <v>118</v>
      </c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109"/>
      <c r="R57" s="109"/>
      <c r="S57" s="109"/>
      <c r="T57" s="109">
        <v>-175</v>
      </c>
      <c r="U57" s="109"/>
      <c r="V57" s="168">
        <f t="shared" si="11"/>
        <v>-175</v>
      </c>
      <c r="W57" s="103">
        <f t="shared" si="2"/>
        <v>15702.049999999997</v>
      </c>
      <c r="X57" s="129"/>
      <c r="Y57" s="105">
        <f t="shared" si="8"/>
        <v>11616.83</v>
      </c>
      <c r="Z57" s="106"/>
      <c r="AC57" s="50"/>
    </row>
    <row r="58" spans="1:29" ht="27.5" x14ac:dyDescent="0.35">
      <c r="A58" s="90"/>
      <c r="B58" s="91">
        <v>43103</v>
      </c>
      <c r="C58" s="92" t="s">
        <v>112</v>
      </c>
      <c r="D58" s="158" t="s">
        <v>80</v>
      </c>
      <c r="E58" s="93" t="s">
        <v>119</v>
      </c>
      <c r="F58" s="97"/>
      <c r="G58" s="97"/>
      <c r="H58" s="97"/>
      <c r="I58" s="97">
        <v>25</v>
      </c>
      <c r="J58" s="97"/>
      <c r="K58" s="97"/>
      <c r="L58" s="97"/>
      <c r="M58" s="97"/>
      <c r="N58" s="97"/>
      <c r="O58" s="97"/>
      <c r="P58" s="97"/>
      <c r="Q58" s="109"/>
      <c r="R58" s="109"/>
      <c r="S58" s="109"/>
      <c r="T58" s="109"/>
      <c r="U58" s="109"/>
      <c r="V58" s="171">
        <f t="shared" si="11"/>
        <v>25</v>
      </c>
      <c r="W58" s="103">
        <f t="shared" si="2"/>
        <v>15727.049999999997</v>
      </c>
      <c r="X58" s="137"/>
      <c r="Y58" s="105">
        <f t="shared" si="8"/>
        <v>11641.83</v>
      </c>
      <c r="Z58" s="106"/>
      <c r="AC58" s="50"/>
    </row>
    <row r="59" spans="1:29" ht="15.5" x14ac:dyDescent="0.35">
      <c r="A59" s="90"/>
      <c r="B59" s="91">
        <v>43090</v>
      </c>
      <c r="C59" s="92" t="s">
        <v>112</v>
      </c>
      <c r="D59" s="158" t="s">
        <v>66</v>
      </c>
      <c r="E59" s="93" t="s">
        <v>120</v>
      </c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109">
        <v>-13</v>
      </c>
      <c r="R59" s="109"/>
      <c r="S59" s="109"/>
      <c r="T59" s="109"/>
      <c r="U59" s="109"/>
      <c r="V59" s="168">
        <f t="shared" si="11"/>
        <v>-13</v>
      </c>
      <c r="W59" s="103">
        <f t="shared" si="2"/>
        <v>15714.049999999997</v>
      </c>
      <c r="X59" s="129"/>
      <c r="Y59" s="105">
        <f t="shared" si="8"/>
        <v>11628.83</v>
      </c>
      <c r="Z59" s="106"/>
    </row>
    <row r="60" spans="1:29" ht="15.5" x14ac:dyDescent="0.35">
      <c r="A60" s="5"/>
      <c r="B60" s="138">
        <v>43121</v>
      </c>
      <c r="C60" s="139" t="s">
        <v>65</v>
      </c>
      <c r="D60" s="158" t="s">
        <v>66</v>
      </c>
      <c r="E60" s="93" t="s">
        <v>120</v>
      </c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2">
        <v>-11</v>
      </c>
      <c r="R60" s="142"/>
      <c r="S60" s="142"/>
      <c r="T60" s="142"/>
      <c r="U60" s="142"/>
      <c r="V60" s="168">
        <f t="shared" si="11"/>
        <v>-11</v>
      </c>
      <c r="W60" s="103">
        <f t="shared" si="2"/>
        <v>15703.049999999997</v>
      </c>
      <c r="X60" s="143"/>
      <c r="Y60" s="105">
        <f t="shared" si="8"/>
        <v>11617.83</v>
      </c>
      <c r="Z60" s="131"/>
      <c r="AB60" s="70"/>
      <c r="AC60" s="135"/>
    </row>
    <row r="61" spans="1:29" ht="27.5" x14ac:dyDescent="0.35">
      <c r="A61" s="5"/>
      <c r="B61" s="138">
        <v>43144</v>
      </c>
      <c r="C61" s="139" t="s">
        <v>65</v>
      </c>
      <c r="D61" s="159">
        <v>100549</v>
      </c>
      <c r="E61" s="140" t="s">
        <v>122</v>
      </c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2"/>
      <c r="R61" s="142"/>
      <c r="S61" s="142">
        <v>-825</v>
      </c>
      <c r="T61" s="142"/>
      <c r="U61" s="142"/>
      <c r="V61" s="168">
        <f t="shared" si="11"/>
        <v>-825</v>
      </c>
      <c r="W61" s="103">
        <f t="shared" si="2"/>
        <v>14878.049999999997</v>
      </c>
      <c r="X61" s="143">
        <v>-825</v>
      </c>
      <c r="Y61" s="105">
        <f t="shared" si="8"/>
        <v>11617.83</v>
      </c>
      <c r="Z61" s="131"/>
      <c r="AB61" s="70"/>
      <c r="AC61" s="135"/>
    </row>
    <row r="62" spans="1:29" ht="15.5" x14ac:dyDescent="0.35">
      <c r="A62" s="5"/>
      <c r="B62" s="91">
        <v>43137</v>
      </c>
      <c r="C62" s="92" t="s">
        <v>65</v>
      </c>
      <c r="D62" s="158" t="s">
        <v>66</v>
      </c>
      <c r="E62" s="93" t="s">
        <v>116</v>
      </c>
      <c r="F62" s="141"/>
      <c r="G62" s="141"/>
      <c r="H62" s="141"/>
      <c r="I62" s="141"/>
      <c r="J62" s="141"/>
      <c r="K62" s="141"/>
      <c r="L62" s="142">
        <v>-19.399999999999999</v>
      </c>
      <c r="M62" s="141"/>
      <c r="N62" s="141"/>
      <c r="O62" s="141"/>
      <c r="P62" s="141"/>
      <c r="Q62" s="142"/>
      <c r="R62" s="142"/>
      <c r="S62" s="142"/>
      <c r="T62" s="142"/>
      <c r="U62" s="142">
        <v>-0.97</v>
      </c>
      <c r="V62" s="168">
        <f t="shared" si="11"/>
        <v>-20.369999999999997</v>
      </c>
      <c r="W62" s="103">
        <f t="shared" si="2"/>
        <v>14857.679999999997</v>
      </c>
      <c r="X62" s="143"/>
      <c r="Y62" s="105">
        <f t="shared" si="8"/>
        <v>11597.46</v>
      </c>
      <c r="Z62" s="131"/>
      <c r="AB62" s="70"/>
      <c r="AC62" s="135"/>
    </row>
    <row r="63" spans="1:29" ht="15.5" x14ac:dyDescent="0.35">
      <c r="A63" s="5"/>
      <c r="B63" s="91">
        <v>43152</v>
      </c>
      <c r="C63" s="92" t="s">
        <v>65</v>
      </c>
      <c r="D63" s="158" t="s">
        <v>66</v>
      </c>
      <c r="E63" s="93" t="s">
        <v>120</v>
      </c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2">
        <v>-11</v>
      </c>
      <c r="R63" s="142"/>
      <c r="S63" s="142"/>
      <c r="T63" s="142"/>
      <c r="U63" s="142"/>
      <c r="V63" s="168">
        <f t="shared" si="11"/>
        <v>-11</v>
      </c>
      <c r="W63" s="103">
        <f t="shared" si="2"/>
        <v>14846.679999999997</v>
      </c>
      <c r="X63" s="143"/>
      <c r="Y63" s="105">
        <f t="shared" si="8"/>
        <v>11586.46</v>
      </c>
      <c r="Z63" s="131"/>
      <c r="AB63" s="70"/>
      <c r="AC63" s="135"/>
    </row>
    <row r="64" spans="1:29" ht="15.5" x14ac:dyDescent="0.35">
      <c r="B64" s="145">
        <v>43158</v>
      </c>
      <c r="C64" s="92" t="s">
        <v>65</v>
      </c>
      <c r="D64" s="158" t="s">
        <v>66</v>
      </c>
      <c r="E64" s="93" t="s">
        <v>116</v>
      </c>
      <c r="L64" s="142">
        <v>-19.399999999999999</v>
      </c>
      <c r="U64" s="142">
        <v>-0.97</v>
      </c>
      <c r="V64" s="168">
        <f t="shared" si="11"/>
        <v>-20.369999999999997</v>
      </c>
      <c r="W64" s="103">
        <f t="shared" si="2"/>
        <v>14826.309999999996</v>
      </c>
      <c r="Y64" s="105">
        <f t="shared" si="8"/>
        <v>11566.089999999998</v>
      </c>
    </row>
    <row r="65" spans="2:26" ht="15.5" x14ac:dyDescent="0.35">
      <c r="B65" s="145">
        <v>43158</v>
      </c>
      <c r="C65" s="92" t="s">
        <v>65</v>
      </c>
      <c r="D65" s="151">
        <v>100550</v>
      </c>
      <c r="E65" s="146" t="s">
        <v>121</v>
      </c>
      <c r="L65" s="142"/>
      <c r="Q65" s="142">
        <v>-500</v>
      </c>
      <c r="U65" s="142"/>
      <c r="V65" s="168">
        <f t="shared" si="11"/>
        <v>-500</v>
      </c>
      <c r="W65" s="103">
        <f t="shared" si="2"/>
        <v>14326.309999999996</v>
      </c>
      <c r="X65" s="142"/>
      <c r="Y65" s="105">
        <f t="shared" si="8"/>
        <v>11066.089999999998</v>
      </c>
    </row>
    <row r="66" spans="2:26" ht="15.5" x14ac:dyDescent="0.35">
      <c r="B66" s="145"/>
      <c r="C66" s="92"/>
      <c r="D66" s="151"/>
      <c r="E66" s="146" t="s">
        <v>132</v>
      </c>
      <c r="I66" s="157">
        <v>500</v>
      </c>
      <c r="L66" s="142"/>
      <c r="Q66" s="142"/>
      <c r="U66" s="142"/>
      <c r="V66" s="171">
        <f t="shared" si="11"/>
        <v>500</v>
      </c>
      <c r="W66" s="103">
        <f t="shared" si="2"/>
        <v>14826.309999999996</v>
      </c>
      <c r="X66" s="142"/>
      <c r="Y66" s="105"/>
    </row>
    <row r="67" spans="2:26" ht="15.5" x14ac:dyDescent="0.35">
      <c r="B67" s="21">
        <v>43159</v>
      </c>
      <c r="C67" s="92" t="s">
        <v>65</v>
      </c>
      <c r="D67" s="158" t="s">
        <v>80</v>
      </c>
      <c r="E67" s="39" t="s">
        <v>123</v>
      </c>
      <c r="F67" s="116"/>
      <c r="G67" s="102">
        <v>0.1</v>
      </c>
      <c r="H67" s="102"/>
      <c r="I67" s="117"/>
      <c r="J67" s="99"/>
      <c r="K67" s="119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171">
        <f t="shared" si="11"/>
        <v>0.1</v>
      </c>
      <c r="W67" s="103">
        <f t="shared" si="2"/>
        <v>14826.409999999996</v>
      </c>
      <c r="X67" s="102"/>
      <c r="Y67" s="105">
        <f t="shared" ref="Y67" si="12">Y64+V67-X67</f>
        <v>11566.189999999999</v>
      </c>
      <c r="Z67" s="106"/>
    </row>
    <row r="68" spans="2:26" ht="15.5" x14ac:dyDescent="0.35">
      <c r="B68" s="152">
        <v>43168</v>
      </c>
      <c r="C68" s="139" t="s">
        <v>60</v>
      </c>
      <c r="D68" s="156">
        <v>100551</v>
      </c>
      <c r="E68" s="93" t="s">
        <v>88</v>
      </c>
      <c r="F68" s="153"/>
      <c r="G68" s="154"/>
      <c r="H68" s="154"/>
      <c r="I68" s="155"/>
      <c r="J68" s="131"/>
      <c r="K68" s="153">
        <v>-198</v>
      </c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68">
        <f t="shared" si="11"/>
        <v>-198</v>
      </c>
      <c r="W68" s="103">
        <f t="shared" si="2"/>
        <v>14628.409999999996</v>
      </c>
      <c r="X68" s="153"/>
      <c r="Y68" s="131"/>
      <c r="Z68" s="131"/>
    </row>
    <row r="69" spans="2:26" ht="15.5" x14ac:dyDescent="0.35">
      <c r="B69" s="152">
        <v>43168</v>
      </c>
      <c r="C69" s="139" t="s">
        <v>60</v>
      </c>
      <c r="D69" s="156">
        <v>100552</v>
      </c>
      <c r="E69" s="93" t="s">
        <v>117</v>
      </c>
      <c r="F69" s="153"/>
      <c r="G69" s="154"/>
      <c r="H69" s="154"/>
      <c r="I69" s="155"/>
      <c r="J69" s="131"/>
      <c r="K69" s="153">
        <v>-132</v>
      </c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68">
        <f t="shared" si="11"/>
        <v>-132</v>
      </c>
      <c r="W69" s="103">
        <f t="shared" si="2"/>
        <v>14496.409999999996</v>
      </c>
      <c r="X69" s="153"/>
      <c r="Y69" s="131"/>
      <c r="Z69" s="131"/>
    </row>
    <row r="70" spans="2:26" ht="15.5" x14ac:dyDescent="0.35">
      <c r="B70" s="152">
        <v>43180</v>
      </c>
      <c r="C70" s="139" t="s">
        <v>60</v>
      </c>
      <c r="D70" s="158" t="s">
        <v>66</v>
      </c>
      <c r="E70" s="93" t="s">
        <v>116</v>
      </c>
      <c r="F70" s="153"/>
      <c r="G70" s="154"/>
      <c r="H70" s="154"/>
      <c r="I70" s="155"/>
      <c r="J70" s="131"/>
      <c r="K70" s="153">
        <v>-17.510000000000002</v>
      </c>
      <c r="L70" s="141"/>
      <c r="M70" s="141"/>
      <c r="N70" s="141"/>
      <c r="O70" s="141"/>
      <c r="P70" s="141"/>
      <c r="Q70" s="141"/>
      <c r="R70" s="141"/>
      <c r="S70" s="141"/>
      <c r="T70" s="141"/>
      <c r="U70" s="141">
        <v>-0.88</v>
      </c>
      <c r="V70" s="168">
        <f t="shared" si="11"/>
        <v>-18.39</v>
      </c>
      <c r="W70" s="103">
        <f t="shared" si="2"/>
        <v>14478.019999999997</v>
      </c>
      <c r="X70" s="153"/>
      <c r="Y70" s="131"/>
      <c r="Z70" s="131"/>
    </row>
    <row r="71" spans="2:26" ht="27.5" x14ac:dyDescent="0.35">
      <c r="B71" s="152">
        <v>43169</v>
      </c>
      <c r="C71" s="139" t="s">
        <v>60</v>
      </c>
      <c r="D71" s="144">
        <v>100553</v>
      </c>
      <c r="E71" s="140" t="s">
        <v>125</v>
      </c>
      <c r="F71" s="153"/>
      <c r="G71" s="154"/>
      <c r="H71" s="154"/>
      <c r="I71" s="155"/>
      <c r="J71" s="131"/>
      <c r="K71" s="153"/>
      <c r="L71" s="141"/>
      <c r="M71" s="141"/>
      <c r="N71" s="141"/>
      <c r="O71" s="141"/>
      <c r="P71" s="141"/>
      <c r="Q71" s="141"/>
      <c r="R71" s="141"/>
      <c r="S71" s="141">
        <v>-50</v>
      </c>
      <c r="T71" s="141"/>
      <c r="U71" s="141"/>
      <c r="V71" s="168">
        <f t="shared" si="11"/>
        <v>-50</v>
      </c>
      <c r="W71" s="103">
        <f t="shared" si="2"/>
        <v>14428.019999999997</v>
      </c>
      <c r="X71" s="153"/>
      <c r="Y71" s="131"/>
      <c r="Z71" s="131"/>
    </row>
    <row r="72" spans="2:26" ht="15.5" x14ac:dyDescent="0.35">
      <c r="B72" s="152">
        <v>43172</v>
      </c>
      <c r="C72" s="139" t="s">
        <v>60</v>
      </c>
      <c r="D72" s="144">
        <v>100554</v>
      </c>
      <c r="E72" s="140" t="s">
        <v>124</v>
      </c>
      <c r="F72" s="153"/>
      <c r="G72" s="154"/>
      <c r="H72" s="154"/>
      <c r="I72" s="155"/>
      <c r="J72" s="131"/>
      <c r="K72" s="153"/>
      <c r="L72" s="141"/>
      <c r="M72" s="141"/>
      <c r="N72" s="141"/>
      <c r="O72" s="141"/>
      <c r="P72" s="141"/>
      <c r="Q72" s="141"/>
      <c r="R72" s="141"/>
      <c r="S72" s="141">
        <v>-60</v>
      </c>
      <c r="T72" s="141"/>
      <c r="U72" s="141"/>
      <c r="V72" s="168">
        <f t="shared" si="11"/>
        <v>-60</v>
      </c>
      <c r="W72" s="103">
        <f t="shared" ref="W72:W81" si="13">IF(V72="","",W71+V72)</f>
        <v>14368.019999999997</v>
      </c>
      <c r="X72" s="153"/>
      <c r="Y72" s="131"/>
      <c r="Z72" s="131"/>
    </row>
    <row r="73" spans="2:26" ht="15.5" x14ac:dyDescent="0.35">
      <c r="B73" s="152">
        <v>43172</v>
      </c>
      <c r="C73" s="139" t="s">
        <v>60</v>
      </c>
      <c r="D73" s="144">
        <v>100555</v>
      </c>
      <c r="E73" s="140" t="s">
        <v>90</v>
      </c>
      <c r="F73" s="153"/>
      <c r="G73" s="154"/>
      <c r="H73" s="154"/>
      <c r="I73" s="155"/>
      <c r="J73" s="131"/>
      <c r="K73" s="153"/>
      <c r="L73" s="141"/>
      <c r="M73" s="141"/>
      <c r="N73" s="141"/>
      <c r="O73" s="141">
        <v>-75</v>
      </c>
      <c r="P73" s="141"/>
      <c r="Q73" s="141"/>
      <c r="R73" s="141"/>
      <c r="S73" s="141"/>
      <c r="T73" s="141"/>
      <c r="U73" s="141"/>
      <c r="V73" s="168">
        <f t="shared" si="11"/>
        <v>-75</v>
      </c>
      <c r="W73" s="103">
        <f t="shared" si="13"/>
        <v>14293.019999999997</v>
      </c>
      <c r="X73" s="153"/>
      <c r="Y73" s="131"/>
      <c r="Z73" s="131"/>
    </row>
    <row r="74" spans="2:26" ht="27.5" x14ac:dyDescent="0.35">
      <c r="B74" s="152">
        <v>43172</v>
      </c>
      <c r="C74" s="139" t="s">
        <v>60</v>
      </c>
      <c r="D74" s="159">
        <v>100226</v>
      </c>
      <c r="E74" s="140" t="s">
        <v>122</v>
      </c>
      <c r="F74" s="153"/>
      <c r="G74" s="154"/>
      <c r="H74" s="154"/>
      <c r="I74" s="155"/>
      <c r="J74" s="131"/>
      <c r="K74" s="153"/>
      <c r="L74" s="141"/>
      <c r="M74" s="141"/>
      <c r="N74" s="141"/>
      <c r="O74" s="141"/>
      <c r="P74" s="141"/>
      <c r="Q74" s="141"/>
      <c r="R74" s="141"/>
      <c r="S74" s="141">
        <v>-100</v>
      </c>
      <c r="T74" s="141"/>
      <c r="U74" s="141"/>
      <c r="V74" s="168">
        <f t="shared" si="11"/>
        <v>-100</v>
      </c>
      <c r="W74" s="103">
        <f t="shared" si="13"/>
        <v>14193.019999999997</v>
      </c>
      <c r="X74" s="153">
        <v>-100</v>
      </c>
      <c r="Y74" s="131"/>
      <c r="Z74" s="131"/>
    </row>
    <row r="75" spans="2:26" ht="15.5" x14ac:dyDescent="0.35">
      <c r="B75" s="152">
        <v>43180</v>
      </c>
      <c r="C75" s="139" t="s">
        <v>60</v>
      </c>
      <c r="D75" s="158" t="s">
        <v>66</v>
      </c>
      <c r="E75" s="93" t="s">
        <v>120</v>
      </c>
      <c r="F75" s="153"/>
      <c r="G75" s="154"/>
      <c r="H75" s="154"/>
      <c r="I75" s="155"/>
      <c r="J75" s="131"/>
      <c r="K75" s="153"/>
      <c r="L75" s="141"/>
      <c r="M75" s="141"/>
      <c r="N75" s="141"/>
      <c r="O75" s="141"/>
      <c r="P75" s="141"/>
      <c r="Q75" s="141">
        <v>-8</v>
      </c>
      <c r="R75" s="141"/>
      <c r="S75" s="141"/>
      <c r="T75" s="141"/>
      <c r="U75" s="141"/>
      <c r="V75" s="168">
        <f t="shared" si="11"/>
        <v>-8</v>
      </c>
      <c r="W75" s="103">
        <f t="shared" si="13"/>
        <v>14185.019999999997</v>
      </c>
      <c r="X75" s="153"/>
      <c r="Y75" s="131"/>
      <c r="Z75" s="166"/>
    </row>
    <row r="76" spans="2:26" ht="15.5" x14ac:dyDescent="0.35">
      <c r="B76" s="152">
        <v>43190</v>
      </c>
      <c r="C76" s="139" t="s">
        <v>60</v>
      </c>
      <c r="D76" s="158" t="s">
        <v>66</v>
      </c>
      <c r="E76" s="93" t="s">
        <v>120</v>
      </c>
      <c r="F76" s="153"/>
      <c r="G76" s="154"/>
      <c r="H76" s="154"/>
      <c r="I76" s="155"/>
      <c r="J76" s="131"/>
      <c r="K76" s="153"/>
      <c r="L76" s="141"/>
      <c r="M76" s="141"/>
      <c r="N76" s="141"/>
      <c r="O76" s="141"/>
      <c r="P76" s="141"/>
      <c r="Q76" s="141">
        <v>-14</v>
      </c>
      <c r="R76" s="141"/>
      <c r="S76" s="141"/>
      <c r="T76" s="141"/>
      <c r="U76" s="141"/>
      <c r="V76" s="168">
        <f t="shared" si="11"/>
        <v>-14</v>
      </c>
      <c r="W76" s="103">
        <f t="shared" si="13"/>
        <v>14171.019999999997</v>
      </c>
      <c r="X76" s="153"/>
      <c r="Y76" s="131">
        <v>11010.5</v>
      </c>
      <c r="Z76" s="160" t="s">
        <v>133</v>
      </c>
    </row>
    <row r="77" spans="2:26" ht="15.5" x14ac:dyDescent="0.35">
      <c r="B77" s="152">
        <v>43182</v>
      </c>
      <c r="C77" s="139" t="s">
        <v>60</v>
      </c>
      <c r="D77" s="144" t="s">
        <v>128</v>
      </c>
      <c r="E77" s="39" t="s">
        <v>57</v>
      </c>
      <c r="F77" s="153"/>
      <c r="G77" s="154"/>
      <c r="H77" s="154"/>
      <c r="I77" s="155"/>
      <c r="J77" s="131"/>
      <c r="K77" s="153">
        <v>-61</v>
      </c>
      <c r="L77" s="141"/>
      <c r="M77" s="141"/>
      <c r="N77" s="141"/>
      <c r="O77" s="141"/>
      <c r="P77" s="141"/>
      <c r="Q77" s="141"/>
      <c r="R77" s="141"/>
      <c r="S77" s="141"/>
      <c r="T77" s="141"/>
      <c r="U77" s="141">
        <v>-12.2</v>
      </c>
      <c r="V77" s="168">
        <f t="shared" si="11"/>
        <v>-73.2</v>
      </c>
      <c r="W77" s="103">
        <f t="shared" si="13"/>
        <v>14097.819999999996</v>
      </c>
      <c r="X77" s="153">
        <v>-73.2</v>
      </c>
      <c r="Y77" s="131"/>
      <c r="Z77" s="131"/>
    </row>
    <row r="78" spans="2:26" ht="15.5" x14ac:dyDescent="0.35">
      <c r="B78" s="152">
        <v>43181</v>
      </c>
      <c r="C78" s="139" t="s">
        <v>60</v>
      </c>
      <c r="D78" s="144" t="s">
        <v>128</v>
      </c>
      <c r="E78" s="140" t="s">
        <v>129</v>
      </c>
      <c r="F78" s="153"/>
      <c r="G78" s="154"/>
      <c r="H78" s="154"/>
      <c r="I78" s="155">
        <v>218.72</v>
      </c>
      <c r="J78" s="131"/>
      <c r="K78" s="153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71">
        <f t="shared" si="11"/>
        <v>218.72</v>
      </c>
      <c r="W78" s="103">
        <f t="shared" si="13"/>
        <v>14316.539999999995</v>
      </c>
      <c r="X78" s="153"/>
      <c r="Y78" s="131"/>
      <c r="Z78" s="131"/>
    </row>
    <row r="79" spans="2:26" ht="15.5" x14ac:dyDescent="0.35">
      <c r="B79" s="152">
        <v>43172</v>
      </c>
      <c r="C79" s="139" t="s">
        <v>60</v>
      </c>
      <c r="D79" s="144" t="s">
        <v>128</v>
      </c>
      <c r="E79" s="140" t="s">
        <v>134</v>
      </c>
      <c r="F79" s="153"/>
      <c r="G79" s="154"/>
      <c r="H79" s="154"/>
      <c r="I79" s="155">
        <v>300</v>
      </c>
      <c r="J79" s="131"/>
      <c r="K79" s="153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71">
        <f t="shared" si="11"/>
        <v>300</v>
      </c>
      <c r="W79" s="103">
        <f t="shared" si="13"/>
        <v>14616.539999999995</v>
      </c>
      <c r="X79" s="153"/>
      <c r="Y79" s="131"/>
      <c r="Z79" s="131"/>
    </row>
    <row r="80" spans="2:26" ht="15.5" x14ac:dyDescent="0.35">
      <c r="B80" s="152">
        <v>43183</v>
      </c>
      <c r="C80" s="139" t="s">
        <v>60</v>
      </c>
      <c r="D80" s="144" t="s">
        <v>128</v>
      </c>
      <c r="E80" s="140" t="s">
        <v>130</v>
      </c>
      <c r="F80" s="153"/>
      <c r="G80" s="154"/>
      <c r="H80" s="154"/>
      <c r="I80" s="155"/>
      <c r="J80" s="131"/>
      <c r="K80" s="153"/>
      <c r="L80" s="141"/>
      <c r="M80" s="141"/>
      <c r="N80" s="141"/>
      <c r="O80" s="141"/>
      <c r="P80" s="141"/>
      <c r="Q80" s="141">
        <v>-6</v>
      </c>
      <c r="R80" s="141"/>
      <c r="S80" s="141"/>
      <c r="T80" s="141"/>
      <c r="U80" s="141"/>
      <c r="V80" s="168">
        <f t="shared" si="11"/>
        <v>-6</v>
      </c>
      <c r="W80" s="103">
        <f t="shared" si="13"/>
        <v>14610.539999999995</v>
      </c>
      <c r="X80" s="153"/>
      <c r="Y80" s="131"/>
      <c r="Z80" s="131"/>
    </row>
    <row r="81" spans="1:29" ht="27.5" x14ac:dyDescent="0.35">
      <c r="B81" s="152">
        <v>43194</v>
      </c>
      <c r="C81" s="139" t="s">
        <v>60</v>
      </c>
      <c r="D81" s="144" t="s">
        <v>128</v>
      </c>
      <c r="E81" s="140" t="s">
        <v>131</v>
      </c>
      <c r="F81" s="153"/>
      <c r="G81" s="154"/>
      <c r="H81" s="154"/>
      <c r="I81" s="155">
        <v>200</v>
      </c>
      <c r="J81" s="131"/>
      <c r="K81" s="153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71">
        <f t="shared" si="11"/>
        <v>200</v>
      </c>
      <c r="W81" s="103">
        <f t="shared" si="13"/>
        <v>14810.539999999995</v>
      </c>
      <c r="X81" s="153">
        <v>200</v>
      </c>
      <c r="Y81" s="131"/>
      <c r="Z81" s="131"/>
    </row>
    <row r="82" spans="1:29" ht="16" thickBot="1" x14ac:dyDescent="0.4">
      <c r="B82" s="86"/>
      <c r="C82" s="87"/>
      <c r="D82" s="88"/>
      <c r="E82" s="89" t="s">
        <v>13</v>
      </c>
      <c r="F82" s="130">
        <f>SUM(F4:F81)</f>
        <v>6180</v>
      </c>
      <c r="G82" s="130">
        <f t="shared" ref="G82:V82" si="14">SUM(G4:G81)</f>
        <v>0.4</v>
      </c>
      <c r="H82" s="130">
        <f t="shared" si="14"/>
        <v>2535</v>
      </c>
      <c r="I82" s="130">
        <f t="shared" si="14"/>
        <v>1318.72</v>
      </c>
      <c r="J82" s="130">
        <f t="shared" si="14"/>
        <v>0</v>
      </c>
      <c r="K82" s="130">
        <f t="shared" si="14"/>
        <v>-1649.51</v>
      </c>
      <c r="L82" s="130">
        <f t="shared" si="14"/>
        <v>-810.78999999999985</v>
      </c>
      <c r="M82" s="130">
        <f t="shared" si="14"/>
        <v>-353.3</v>
      </c>
      <c r="N82" s="130">
        <f t="shared" si="14"/>
        <v>0</v>
      </c>
      <c r="O82" s="130">
        <f t="shared" si="14"/>
        <v>-150</v>
      </c>
      <c r="P82" s="130">
        <f t="shared" si="14"/>
        <v>-50</v>
      </c>
      <c r="Q82" s="130">
        <f t="shared" si="14"/>
        <v>-779.05</v>
      </c>
      <c r="R82" s="130">
        <f t="shared" si="14"/>
        <v>-354.82</v>
      </c>
      <c r="S82" s="130">
        <f t="shared" si="14"/>
        <v>-2196.3199999999997</v>
      </c>
      <c r="T82" s="130">
        <f t="shared" si="14"/>
        <v>-2475</v>
      </c>
      <c r="U82" s="130">
        <f t="shared" si="14"/>
        <v>-259.3</v>
      </c>
      <c r="V82" s="130">
        <f t="shared" si="14"/>
        <v>956.02999999999838</v>
      </c>
      <c r="W82" s="103"/>
      <c r="X82" s="130">
        <f>SUM(X4:X81)</f>
        <v>-798.2</v>
      </c>
      <c r="Y82" s="112"/>
      <c r="Z82" s="112"/>
    </row>
    <row r="83" spans="1:29" x14ac:dyDescent="0.3">
      <c r="B83" s="26"/>
      <c r="C83" s="26"/>
      <c r="D83" s="85"/>
      <c r="E83" s="40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50"/>
      <c r="W83" s="112"/>
      <c r="X83" s="112"/>
      <c r="Y83" s="112"/>
      <c r="Z83" s="112"/>
      <c r="AB83" t="s">
        <v>47</v>
      </c>
    </row>
    <row r="84" spans="1:29" ht="14" thickBot="1" x14ac:dyDescent="0.35">
      <c r="B84" s="26"/>
      <c r="C84" s="26"/>
      <c r="D84" s="85"/>
      <c r="E84" s="41" t="s">
        <v>17</v>
      </c>
      <c r="F84" s="132">
        <f>F82</f>
        <v>6180</v>
      </c>
      <c r="G84" s="131"/>
      <c r="H84" s="132"/>
      <c r="I84" s="132">
        <f>SUM(G82:I82)</f>
        <v>3854.12</v>
      </c>
      <c r="J84" s="133" t="s">
        <v>18</v>
      </c>
      <c r="K84" s="132">
        <f>K82</f>
        <v>-1649.51</v>
      </c>
      <c r="L84" s="131"/>
      <c r="M84" s="131"/>
      <c r="N84" s="133" t="s">
        <v>19</v>
      </c>
      <c r="O84" s="132">
        <f>SUM(L82:U82)</f>
        <v>-7428.58</v>
      </c>
      <c r="P84" s="131"/>
      <c r="Q84" s="131"/>
      <c r="R84" s="131"/>
      <c r="S84" s="131"/>
      <c r="T84" s="112"/>
      <c r="U84" s="112"/>
      <c r="W84" s="112"/>
      <c r="X84" s="112"/>
      <c r="Y84" s="112"/>
      <c r="Z84" s="112"/>
      <c r="AB84" t="s">
        <v>48</v>
      </c>
    </row>
    <row r="85" spans="1:29" ht="14.5" thickTop="1" thickBot="1" x14ac:dyDescent="0.35">
      <c r="A85" s="24" t="s">
        <v>20</v>
      </c>
      <c r="T85" s="27" t="s">
        <v>21</v>
      </c>
      <c r="X85" s="47"/>
    </row>
    <row r="86" spans="1:29" x14ac:dyDescent="0.3">
      <c r="F86" s="2"/>
      <c r="L86" s="25"/>
      <c r="N86" s="22" t="s">
        <v>14</v>
      </c>
      <c r="O86" s="23"/>
      <c r="P86" s="23"/>
      <c r="Q86" s="23"/>
      <c r="R86" s="82">
        <v>11010.5</v>
      </c>
      <c r="S86" s="94"/>
      <c r="T86" s="27"/>
      <c r="X86" s="47"/>
      <c r="AB86" t="s">
        <v>49</v>
      </c>
      <c r="AC86" s="50">
        <f>+W4</f>
        <v>13854.509999999998</v>
      </c>
    </row>
    <row r="87" spans="1:29" x14ac:dyDescent="0.3">
      <c r="E87" s="42" t="s">
        <v>24</v>
      </c>
      <c r="F87" s="2"/>
      <c r="L87" s="25"/>
      <c r="N87" s="4" t="s">
        <v>15</v>
      </c>
      <c r="O87" s="5"/>
      <c r="P87" s="5"/>
      <c r="Q87" s="5"/>
      <c r="R87" s="50">
        <v>4085.52</v>
      </c>
      <c r="S87" s="94"/>
      <c r="T87" s="27" t="s">
        <v>23</v>
      </c>
      <c r="X87" s="54"/>
      <c r="Y87" s="42" t="s">
        <v>24</v>
      </c>
      <c r="AB87" s="70" t="s">
        <v>102</v>
      </c>
      <c r="AC87" s="134">
        <f>+F84+I84</f>
        <v>10034.119999999999</v>
      </c>
    </row>
    <row r="88" spans="1:29" x14ac:dyDescent="0.3">
      <c r="E88" s="42"/>
      <c r="F88" s="2"/>
      <c r="L88" s="25"/>
      <c r="N88" s="4" t="s">
        <v>135</v>
      </c>
      <c r="O88" s="5"/>
      <c r="P88" s="5"/>
      <c r="Q88" s="5"/>
      <c r="R88" s="50">
        <v>512.72</v>
      </c>
      <c r="S88" s="94"/>
      <c r="T88" s="27"/>
      <c r="X88" s="54"/>
      <c r="Y88" s="42"/>
      <c r="AB88" s="70"/>
      <c r="AC88" s="135"/>
    </row>
    <row r="89" spans="1:29" x14ac:dyDescent="0.3">
      <c r="E89" s="42"/>
      <c r="F89" s="24"/>
      <c r="L89" s="25"/>
      <c r="N89" s="58" t="s">
        <v>38</v>
      </c>
      <c r="O89" s="5"/>
      <c r="P89" s="5"/>
      <c r="Q89" s="5"/>
      <c r="R89" s="59">
        <f>+X82</f>
        <v>-798.2</v>
      </c>
      <c r="S89" s="94"/>
      <c r="T89" s="30"/>
      <c r="X89" s="54"/>
      <c r="Y89" s="42"/>
      <c r="AB89" t="s">
        <v>50</v>
      </c>
      <c r="AC89" s="2">
        <f>+K84+O84</f>
        <v>-9078.09</v>
      </c>
    </row>
    <row r="90" spans="1:29" ht="30" customHeight="1" x14ac:dyDescent="0.3">
      <c r="E90" s="42" t="s">
        <v>25</v>
      </c>
      <c r="L90" s="25"/>
      <c r="N90" s="185" t="s">
        <v>29</v>
      </c>
      <c r="O90" s="186"/>
      <c r="P90" s="186"/>
      <c r="Q90" s="186"/>
      <c r="R90" s="6">
        <v>0</v>
      </c>
      <c r="S90" s="94"/>
      <c r="T90" s="27" t="s">
        <v>22</v>
      </c>
      <c r="X90" s="54"/>
      <c r="Y90" s="42" t="s">
        <v>25</v>
      </c>
      <c r="AC90" s="2"/>
    </row>
    <row r="91" spans="1:29" ht="29" customHeight="1" thickBot="1" x14ac:dyDescent="0.35">
      <c r="N91" s="185" t="s">
        <v>54</v>
      </c>
      <c r="O91" s="196"/>
      <c r="P91" s="196"/>
      <c r="Q91" s="196"/>
      <c r="R91" s="6">
        <v>0</v>
      </c>
      <c r="S91" s="94"/>
      <c r="X91" s="54"/>
    </row>
    <row r="92" spans="1:29" ht="16.5" thickTop="1" thickBot="1" x14ac:dyDescent="0.4">
      <c r="E92" s="194" t="s">
        <v>39</v>
      </c>
      <c r="F92" s="195"/>
      <c r="G92" s="195"/>
      <c r="H92" s="195"/>
      <c r="I92" s="195"/>
      <c r="J92" s="197"/>
      <c r="K92" s="198"/>
      <c r="N92" s="29" t="s">
        <v>13</v>
      </c>
      <c r="O92" s="7"/>
      <c r="P92" s="7"/>
      <c r="Q92" s="7"/>
      <c r="R92" s="75">
        <f>SUM(R86:R91)</f>
        <v>14810.539999999999</v>
      </c>
      <c r="S92" s="95"/>
      <c r="U92" s="2"/>
      <c r="X92" s="54"/>
      <c r="AB92" t="s">
        <v>51</v>
      </c>
      <c r="AC92" s="50">
        <f>SUM(AC86:AC89)</f>
        <v>14810.539999999997</v>
      </c>
    </row>
    <row r="93" spans="1:29" ht="64" customHeight="1" thickTop="1" x14ac:dyDescent="0.3">
      <c r="E93" s="60" t="s">
        <v>36</v>
      </c>
      <c r="F93" s="191" t="s">
        <v>35</v>
      </c>
      <c r="G93" s="192"/>
      <c r="H93" s="191" t="s">
        <v>37</v>
      </c>
      <c r="I93" s="193"/>
      <c r="J93" s="191" t="s">
        <v>55</v>
      </c>
      <c r="K93" s="199"/>
      <c r="X93" s="54"/>
      <c r="AC93" s="50"/>
    </row>
    <row r="94" spans="1:29" ht="15" x14ac:dyDescent="0.3">
      <c r="E94" s="61" t="s">
        <v>8</v>
      </c>
      <c r="F94" s="178">
        <f>K82/J94</f>
        <v>1</v>
      </c>
      <c r="G94" s="179"/>
      <c r="H94" s="178">
        <f>K82/J104</f>
        <v>0.18704493473594452</v>
      </c>
      <c r="I94" s="187"/>
      <c r="J94" s="183">
        <f>+K82</f>
        <v>-1649.51</v>
      </c>
      <c r="K94" s="184"/>
      <c r="X94" s="54"/>
    </row>
    <row r="95" spans="1:29" ht="15" x14ac:dyDescent="0.3">
      <c r="E95" s="61" t="s">
        <v>5</v>
      </c>
      <c r="F95" s="178">
        <f>L82/J95</f>
        <v>1</v>
      </c>
      <c r="G95" s="179"/>
      <c r="H95" s="174">
        <f>L82/J104</f>
        <v>9.1938916790171882E-2</v>
      </c>
      <c r="I95" s="175"/>
      <c r="J95" s="183">
        <f>+L82</f>
        <v>-810.78999999999985</v>
      </c>
      <c r="K95" s="184"/>
      <c r="X95" s="54"/>
    </row>
    <row r="96" spans="1:29" ht="15" x14ac:dyDescent="0.3">
      <c r="E96" s="61" t="s">
        <v>82</v>
      </c>
      <c r="F96" s="178">
        <f>M82/J96</f>
        <v>1</v>
      </c>
      <c r="G96" s="179"/>
      <c r="H96" s="174">
        <f>M82/J104</f>
        <v>4.0062185401852191E-2</v>
      </c>
      <c r="I96" s="175"/>
      <c r="J96" s="183">
        <f>+M82</f>
        <v>-353.3</v>
      </c>
      <c r="K96" s="184"/>
      <c r="X96" s="54"/>
    </row>
    <row r="97" spans="5:24" ht="15" x14ac:dyDescent="0.3">
      <c r="E97" s="61" t="s">
        <v>31</v>
      </c>
      <c r="F97" s="178">
        <v>0</v>
      </c>
      <c r="G97" s="179"/>
      <c r="H97" s="174">
        <v>0</v>
      </c>
      <c r="I97" s="175"/>
      <c r="J97" s="183">
        <f>+N82</f>
        <v>0</v>
      </c>
      <c r="K97" s="184"/>
      <c r="X97" s="54"/>
    </row>
    <row r="98" spans="5:24" ht="15" x14ac:dyDescent="0.3">
      <c r="E98" s="61" t="s">
        <v>32</v>
      </c>
      <c r="F98" s="178">
        <f>O82/J98</f>
        <v>1</v>
      </c>
      <c r="G98" s="179"/>
      <c r="H98" s="174">
        <f>O82/J104</f>
        <v>1.7009136174010269E-2</v>
      </c>
      <c r="I98" s="175"/>
      <c r="J98" s="183">
        <f>+O82</f>
        <v>-150</v>
      </c>
      <c r="K98" s="184"/>
      <c r="X98" s="54"/>
    </row>
    <row r="99" spans="5:24" ht="15" x14ac:dyDescent="0.3">
      <c r="E99" s="61" t="s">
        <v>9</v>
      </c>
      <c r="F99" s="178">
        <f>P82/J99</f>
        <v>1</v>
      </c>
      <c r="G99" s="179"/>
      <c r="H99" s="174">
        <f>P82/J104</f>
        <v>5.6697120580034227E-3</v>
      </c>
      <c r="I99" s="175"/>
      <c r="J99" s="183">
        <f>+P82</f>
        <v>-50</v>
      </c>
      <c r="K99" s="184"/>
      <c r="X99" s="54"/>
    </row>
    <row r="100" spans="5:24" ht="15" x14ac:dyDescent="0.3">
      <c r="E100" s="61" t="s">
        <v>3</v>
      </c>
      <c r="F100" s="178">
        <f>Q82/J100</f>
        <v>1</v>
      </c>
      <c r="G100" s="179"/>
      <c r="H100" s="174">
        <f>Q82/J104</f>
        <v>8.8339783575751327E-2</v>
      </c>
      <c r="I100" s="175"/>
      <c r="J100" s="183">
        <f>+Q82</f>
        <v>-779.05</v>
      </c>
      <c r="K100" s="184"/>
      <c r="X100" s="54"/>
    </row>
    <row r="101" spans="5:24" ht="15" x14ac:dyDescent="0.3">
      <c r="E101" s="61" t="s">
        <v>33</v>
      </c>
      <c r="F101" s="178">
        <f>R82/J101</f>
        <v>1</v>
      </c>
      <c r="G101" s="179"/>
      <c r="H101" s="174">
        <f>R82/J104</f>
        <v>4.0234544648415492E-2</v>
      </c>
      <c r="I101" s="175"/>
      <c r="J101" s="183">
        <f>+R82</f>
        <v>-354.82</v>
      </c>
      <c r="K101" s="184"/>
      <c r="X101" s="54"/>
    </row>
    <row r="102" spans="5:24" ht="30" x14ac:dyDescent="0.3">
      <c r="E102" s="81" t="s">
        <v>81</v>
      </c>
      <c r="F102" s="178">
        <f>T82/J102</f>
        <v>1</v>
      </c>
      <c r="G102" s="179"/>
      <c r="H102" s="174">
        <f>T82/-5684</f>
        <v>0.43543279380717803</v>
      </c>
      <c r="I102" s="175"/>
      <c r="J102" s="183">
        <f>+T82</f>
        <v>-2475</v>
      </c>
      <c r="K102" s="184"/>
      <c r="X102" s="54"/>
    </row>
    <row r="103" spans="5:24" ht="15" x14ac:dyDescent="0.3">
      <c r="E103" s="61" t="s">
        <v>11</v>
      </c>
      <c r="F103" s="174">
        <f>S82/J103</f>
        <v>1</v>
      </c>
      <c r="G103" s="180"/>
      <c r="H103" s="174">
        <f>S82/J104</f>
        <v>0.24905003974468151</v>
      </c>
      <c r="I103" s="175"/>
      <c r="J103" s="183">
        <f>+S82</f>
        <v>-2196.3199999999997</v>
      </c>
      <c r="K103" s="184"/>
      <c r="X103" s="54"/>
    </row>
    <row r="104" spans="5:24" ht="15.5" thickBot="1" x14ac:dyDescent="0.35">
      <c r="E104" s="62" t="s">
        <v>34</v>
      </c>
      <c r="F104" s="172"/>
      <c r="G104" s="173"/>
      <c r="H104" s="176">
        <f>(K84+O84)/J104</f>
        <v>1.0294031267328059</v>
      </c>
      <c r="I104" s="177"/>
      <c r="J104" s="181">
        <f>SUM(J94:K103)</f>
        <v>-8818.7899999999991</v>
      </c>
      <c r="K104" s="182"/>
      <c r="M104" s="134"/>
      <c r="X104" s="54"/>
    </row>
    <row r="105" spans="5:24" ht="14" thickTop="1" x14ac:dyDescent="0.3">
      <c r="X105" s="54"/>
    </row>
    <row r="106" spans="5:24" x14ac:dyDescent="0.3">
      <c r="X106" s="54"/>
    </row>
    <row r="107" spans="5:24" x14ac:dyDescent="0.3">
      <c r="X107" s="54"/>
    </row>
    <row r="108" spans="5:24" x14ac:dyDescent="0.3">
      <c r="X108" s="54"/>
    </row>
    <row r="109" spans="5:24" x14ac:dyDescent="0.3">
      <c r="X109" s="54"/>
    </row>
    <row r="110" spans="5:24" x14ac:dyDescent="0.3">
      <c r="X110" s="54"/>
    </row>
    <row r="111" spans="5:24" x14ac:dyDescent="0.3">
      <c r="X111" s="54"/>
    </row>
    <row r="112" spans="5:24" x14ac:dyDescent="0.3">
      <c r="X112" s="54"/>
    </row>
    <row r="113" spans="24:24" x14ac:dyDescent="0.3">
      <c r="X113" s="54"/>
    </row>
    <row r="114" spans="24:24" x14ac:dyDescent="0.3">
      <c r="X114" s="54"/>
    </row>
    <row r="115" spans="24:24" x14ac:dyDescent="0.3">
      <c r="X115" s="54"/>
    </row>
    <row r="116" spans="24:24" x14ac:dyDescent="0.3">
      <c r="X116" s="54"/>
    </row>
    <row r="117" spans="24:24" x14ac:dyDescent="0.3">
      <c r="X117" s="54"/>
    </row>
    <row r="118" spans="24:24" x14ac:dyDescent="0.3">
      <c r="X118" s="54"/>
    </row>
    <row r="119" spans="24:24" x14ac:dyDescent="0.3">
      <c r="X119" s="54"/>
    </row>
    <row r="120" spans="24:24" x14ac:dyDescent="0.3">
      <c r="X120" s="54"/>
    </row>
    <row r="121" spans="24:24" x14ac:dyDescent="0.3">
      <c r="X121" s="54"/>
    </row>
    <row r="122" spans="24:24" x14ac:dyDescent="0.3">
      <c r="X122" s="54"/>
    </row>
    <row r="123" spans="24:24" x14ac:dyDescent="0.3">
      <c r="X123" s="54"/>
    </row>
    <row r="124" spans="24:24" x14ac:dyDescent="0.3">
      <c r="X124" s="54"/>
    </row>
    <row r="125" spans="24:24" x14ac:dyDescent="0.3">
      <c r="X125" s="54"/>
    </row>
    <row r="126" spans="24:24" x14ac:dyDescent="0.3">
      <c r="X126" s="54"/>
    </row>
    <row r="127" spans="24:24" x14ac:dyDescent="0.3">
      <c r="X127" s="54"/>
    </row>
    <row r="128" spans="24:24" x14ac:dyDescent="0.3">
      <c r="X128" s="54"/>
    </row>
  </sheetData>
  <sheetProtection algorithmName="SHA-512" hashValue="/F8I6QXic0S6fPjGnDFvGxNooqpUGN7BX33WkzEqdB8kIDVZkQJz9Qa2KO4Ho1tZCHxuF7DqCAdW0XKjR6i+Ow==" saltValue="CQ27qr7wVde5P75jPjbC6Q==" spinCount="100000" sheet="1" objects="1" scenarios="1"/>
  <mergeCells count="41">
    <mergeCell ref="X40:X42"/>
    <mergeCell ref="F100:G100"/>
    <mergeCell ref="F101:G101"/>
    <mergeCell ref="F93:G93"/>
    <mergeCell ref="H93:I93"/>
    <mergeCell ref="F94:G94"/>
    <mergeCell ref="F95:G95"/>
    <mergeCell ref="F96:G96"/>
    <mergeCell ref="E92:I92"/>
    <mergeCell ref="N91:Q91"/>
    <mergeCell ref="J92:K92"/>
    <mergeCell ref="J93:K93"/>
    <mergeCell ref="J94:K94"/>
    <mergeCell ref="J95:K95"/>
    <mergeCell ref="J96:K96"/>
    <mergeCell ref="F98:G98"/>
    <mergeCell ref="H98:I98"/>
    <mergeCell ref="J97:K97"/>
    <mergeCell ref="J98:K98"/>
    <mergeCell ref="F102:G102"/>
    <mergeCell ref="F97:G97"/>
    <mergeCell ref="N90:Q90"/>
    <mergeCell ref="H94:I94"/>
    <mergeCell ref="H95:I95"/>
    <mergeCell ref="H96:I96"/>
    <mergeCell ref="H97:I97"/>
    <mergeCell ref="J104:K104"/>
    <mergeCell ref="J99:K99"/>
    <mergeCell ref="J100:K100"/>
    <mergeCell ref="J101:K101"/>
    <mergeCell ref="J102:K102"/>
    <mergeCell ref="J103:K103"/>
    <mergeCell ref="F104:G104"/>
    <mergeCell ref="H99:I99"/>
    <mergeCell ref="H100:I100"/>
    <mergeCell ref="H101:I101"/>
    <mergeCell ref="H102:I102"/>
    <mergeCell ref="H104:I104"/>
    <mergeCell ref="F99:G99"/>
    <mergeCell ref="F103:G103"/>
    <mergeCell ref="H103:I103"/>
  </mergeCells>
  <phoneticPr fontId="4" type="noConversion"/>
  <pageMargins left="0.3" right="0.3" top="0.12" bottom="0.13" header="0.12" footer="0.13"/>
  <pageSetup paperSize="9" scale="37" orientation="landscape" copies="2" r:id="rId1"/>
  <headerFooter alignWithMargins="0">
    <oddFooter>&amp;R&amp;8Filename: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98368-85C2-9947-A21E-B4041A528A66}">
  <dimension ref="A1:F28"/>
  <sheetViews>
    <sheetView workbookViewId="0">
      <selection activeCell="F11" sqref="F11"/>
    </sheetView>
  </sheetViews>
  <sheetFormatPr defaultColWidth="10.84375" defaultRowHeight="13.5" x14ac:dyDescent="0.3"/>
  <cols>
    <col min="1" max="1" width="17.84375" style="47" bestFit="1" customWidth="1"/>
    <col min="2" max="2" width="10.84375" style="37"/>
    <col min="3" max="3" width="10.84375" style="50"/>
    <col min="5" max="5" width="17.84375" style="47" bestFit="1" customWidth="1"/>
    <col min="6" max="6" width="14.3828125" customWidth="1"/>
  </cols>
  <sheetData>
    <row r="1" spans="1:6" x14ac:dyDescent="0.3">
      <c r="A1" s="71" t="s">
        <v>42</v>
      </c>
      <c r="B1" s="73" t="s">
        <v>41</v>
      </c>
      <c r="C1" s="72" t="s">
        <v>45</v>
      </c>
      <c r="D1" s="70" t="s">
        <v>43</v>
      </c>
      <c r="E1" s="71" t="s">
        <v>44</v>
      </c>
      <c r="F1" s="70"/>
    </row>
    <row r="2" spans="1:6" x14ac:dyDescent="0.3">
      <c r="A2" s="47">
        <v>42825</v>
      </c>
      <c r="B2" s="73" t="s">
        <v>46</v>
      </c>
      <c r="C2" s="50">
        <v>0</v>
      </c>
      <c r="D2" s="50">
        <v>4085.12</v>
      </c>
      <c r="E2" s="47">
        <v>42825</v>
      </c>
    </row>
    <row r="3" spans="1:6" x14ac:dyDescent="0.3">
      <c r="A3" s="47">
        <v>42855</v>
      </c>
      <c r="B3" s="73" t="s">
        <v>46</v>
      </c>
      <c r="C3" s="50">
        <v>0</v>
      </c>
      <c r="D3" s="50">
        <f>+D2+C3</f>
        <v>4085.12</v>
      </c>
      <c r="E3" s="47">
        <v>42855</v>
      </c>
    </row>
    <row r="4" spans="1:6" x14ac:dyDescent="0.3">
      <c r="A4" s="47">
        <v>42886</v>
      </c>
      <c r="B4" s="73" t="s">
        <v>64</v>
      </c>
      <c r="C4" s="50">
        <v>0.1</v>
      </c>
      <c r="D4" s="50">
        <f t="shared" ref="D4:D11" si="0">+D3+C4</f>
        <v>4085.22</v>
      </c>
      <c r="E4" s="47">
        <v>42886</v>
      </c>
    </row>
    <row r="5" spans="1:6" x14ac:dyDescent="0.3">
      <c r="A5" s="47">
        <v>42916</v>
      </c>
      <c r="B5" s="73" t="s">
        <v>46</v>
      </c>
      <c r="C5" s="50">
        <v>0</v>
      </c>
      <c r="D5" s="50">
        <f t="shared" si="0"/>
        <v>4085.22</v>
      </c>
      <c r="E5" s="47">
        <v>42916</v>
      </c>
    </row>
    <row r="6" spans="1:6" x14ac:dyDescent="0.3">
      <c r="A6" s="47">
        <v>42947</v>
      </c>
      <c r="B6" s="73" t="s">
        <v>46</v>
      </c>
      <c r="C6" s="50">
        <v>0</v>
      </c>
      <c r="D6" s="50">
        <f t="shared" si="0"/>
        <v>4085.22</v>
      </c>
      <c r="E6" s="47">
        <v>42947</v>
      </c>
    </row>
    <row r="7" spans="1:6" x14ac:dyDescent="0.3">
      <c r="A7" s="47">
        <v>42978</v>
      </c>
      <c r="B7" s="73" t="s">
        <v>46</v>
      </c>
      <c r="C7" s="50">
        <v>0.1</v>
      </c>
      <c r="D7" s="50">
        <f t="shared" si="0"/>
        <v>4085.3199999999997</v>
      </c>
      <c r="E7" s="47">
        <v>42978</v>
      </c>
    </row>
    <row r="8" spans="1:6" x14ac:dyDescent="0.3">
      <c r="A8" s="47">
        <v>43008</v>
      </c>
      <c r="B8" s="73" t="s">
        <v>46</v>
      </c>
      <c r="C8" s="50">
        <v>0</v>
      </c>
      <c r="D8" s="50">
        <f t="shared" si="0"/>
        <v>4085.3199999999997</v>
      </c>
      <c r="E8" s="47">
        <v>43008</v>
      </c>
    </row>
    <row r="9" spans="1:6" x14ac:dyDescent="0.3">
      <c r="A9" s="47">
        <v>43039</v>
      </c>
      <c r="B9" s="73" t="s">
        <v>46</v>
      </c>
      <c r="C9" s="50">
        <v>0</v>
      </c>
      <c r="D9" s="50">
        <f t="shared" si="0"/>
        <v>4085.3199999999997</v>
      </c>
      <c r="E9" s="47">
        <v>43039</v>
      </c>
    </row>
    <row r="10" spans="1:6" x14ac:dyDescent="0.3">
      <c r="A10" s="47">
        <v>43069</v>
      </c>
      <c r="B10" s="73" t="s">
        <v>46</v>
      </c>
      <c r="C10" s="50">
        <v>0.1</v>
      </c>
      <c r="D10" s="50">
        <f t="shared" si="0"/>
        <v>4085.4199999999996</v>
      </c>
      <c r="E10" s="47">
        <v>43069</v>
      </c>
    </row>
    <row r="11" spans="1:6" x14ac:dyDescent="0.3">
      <c r="A11" s="47">
        <v>43159</v>
      </c>
      <c r="B11" s="73" t="s">
        <v>46</v>
      </c>
      <c r="C11" s="50">
        <v>0.1</v>
      </c>
      <c r="D11" s="50">
        <f t="shared" si="0"/>
        <v>4085.5199999999995</v>
      </c>
      <c r="E11" s="47">
        <v>43159</v>
      </c>
    </row>
    <row r="12" spans="1:6" x14ac:dyDescent="0.3">
      <c r="D12" s="50"/>
    </row>
    <row r="13" spans="1:6" x14ac:dyDescent="0.3">
      <c r="D13" s="50"/>
    </row>
    <row r="14" spans="1:6" x14ac:dyDescent="0.3">
      <c r="D14" s="50"/>
    </row>
    <row r="15" spans="1:6" x14ac:dyDescent="0.3">
      <c r="B15" s="73"/>
      <c r="C15" s="72"/>
      <c r="D15" s="50"/>
    </row>
    <row r="16" spans="1:6" x14ac:dyDescent="0.3">
      <c r="A16" s="73"/>
      <c r="B16" s="74"/>
      <c r="D16" s="50"/>
    </row>
    <row r="17" spans="4:4" x14ac:dyDescent="0.3">
      <c r="D17" s="50"/>
    </row>
    <row r="18" spans="4:4" x14ac:dyDescent="0.3">
      <c r="D18" s="50"/>
    </row>
    <row r="19" spans="4:4" x14ac:dyDescent="0.3">
      <c r="D19" s="50"/>
    </row>
    <row r="20" spans="4:4" x14ac:dyDescent="0.3">
      <c r="D20" s="50"/>
    </row>
    <row r="21" spans="4:4" x14ac:dyDescent="0.3">
      <c r="D21" s="50"/>
    </row>
    <row r="22" spans="4:4" x14ac:dyDescent="0.3">
      <c r="D22" s="50"/>
    </row>
    <row r="23" spans="4:4" x14ac:dyDescent="0.3">
      <c r="D23" s="50"/>
    </row>
    <row r="24" spans="4:4" x14ac:dyDescent="0.3">
      <c r="D24" s="50"/>
    </row>
    <row r="25" spans="4:4" x14ac:dyDescent="0.3">
      <c r="D25" s="50"/>
    </row>
    <row r="26" spans="4:4" x14ac:dyDescent="0.3">
      <c r="D26" s="50"/>
    </row>
    <row r="27" spans="4:4" x14ac:dyDescent="0.3">
      <c r="D27" s="50"/>
    </row>
    <row r="28" spans="4:4" x14ac:dyDescent="0.3">
      <c r="D28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Community account</vt:lpstr>
      <vt:lpstr>Bmm account</vt:lpstr>
      <vt:lpstr>'Community account'!Print_Area</vt:lpstr>
    </vt:vector>
  </TitlesOfParts>
  <Company>Liverpool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o'neill</dc:creator>
  <cp:lastModifiedBy>Andy</cp:lastModifiedBy>
  <cp:lastPrinted>2022-01-09T16:29:02Z</cp:lastPrinted>
  <dcterms:created xsi:type="dcterms:W3CDTF">2012-05-03T20:35:18Z</dcterms:created>
  <dcterms:modified xsi:type="dcterms:W3CDTF">2022-06-13T13:56:49Z</dcterms:modified>
</cp:coreProperties>
</file>